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<sst xmlns="http://schemas.openxmlformats.org/spreadsheetml/2006/main" count="2841" uniqueCount="2063">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</sst>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44985</v>
      </c>
      <c r="M6" s="1008"/>
      <c r="N6" s="1033" t="s">
        <v>987</v>
      </c>
      <c r="O6" s="997"/>
      <c r="P6" s="1034">
        <f>OTCHET!F9</f>
        <v>44985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44985</v>
      </c>
      <c r="H9" s="1008"/>
      <c r="I9" s="1058">
        <f>+L4</f>
        <v>2023</v>
      </c>
      <c r="J9" s="1059">
        <f>+L6</f>
        <v>44985</v>
      </c>
      <c r="K9" s="1060"/>
      <c r="L9" s="1061">
        <f>+L6</f>
        <v>44985</v>
      </c>
      <c r="M9" s="1060"/>
      <c r="N9" s="1062">
        <f>+L6</f>
        <v>44985</v>
      </c>
      <c r="O9" s="1063"/>
      <c r="P9" s="1064">
        <f>+L4</f>
        <v>2023</v>
      </c>
      <c r="Q9" s="1062">
        <f>+L6</f>
        <v>44985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1075</v>
      </c>
      <c r="K51" s="1084"/>
      <c r="L51" s="1091">
        <f>+IF($P$2=33,$Q51,0)</f>
        <v>0</v>
      </c>
      <c r="M51" s="1084"/>
      <c r="N51" s="1121">
        <f>+ROUND(+G51+J51+L51,0)</f>
        <v>1075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1075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28932</v>
      </c>
      <c r="K54" s="1084"/>
      <c r="L54" s="1109">
        <f>+IF($P$2=33,$Q54,0)</f>
        <v>0</v>
      </c>
      <c r="M54" s="1084"/>
      <c r="N54" s="1110">
        <f>+ROUND(+G54+J54+L54,0)</f>
        <v>28932</v>
      </c>
      <c r="O54" s="1086"/>
      <c r="P54" s="1108">
        <f>+ROUND(OTCHET!E187+OTCHET!E190,0)</f>
        <v>0</v>
      </c>
      <c r="Q54" s="1109">
        <f>+ROUND(OTCHET!L187+OTCHET!L190,0)</f>
        <v>28932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5739</v>
      </c>
      <c r="K55" s="1084"/>
      <c r="L55" s="1109">
        <f>+IF($P$2=33,$Q55,0)</f>
        <v>0</v>
      </c>
      <c r="M55" s="1084"/>
      <c r="N55" s="1110">
        <f>+ROUND(+G55+J55+L55,0)</f>
        <v>5739</v>
      </c>
      <c r="O55" s="1086"/>
      <c r="P55" s="1108">
        <f>+ROUND(OTCHET!E196+OTCHET!E204,0)</f>
        <v>0</v>
      </c>
      <c r="Q55" s="1109">
        <f>+ROUND(OTCHET!L196+OTCHET!L204,0)</f>
        <v>5739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35746</v>
      </c>
      <c r="K56" s="1084"/>
      <c r="L56" s="1197">
        <f>+ROUND(+SUM(L51:L55),0)</f>
        <v>0</v>
      </c>
      <c r="M56" s="1084"/>
      <c r="N56" s="1198">
        <f>+ROUND(+SUM(N51:N55),0)</f>
        <v>35746</v>
      </c>
      <c r="O56" s="1086"/>
      <c r="P56" s="1196">
        <f>+ROUND(+SUM(P51:P55),0)</f>
        <v>0</v>
      </c>
      <c r="Q56" s="1197">
        <f>+ROUND(+SUM(Q51:Q55),0)</f>
        <v>35746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35746</v>
      </c>
      <c r="K77" s="1084"/>
      <c r="L77" s="1222">
        <f>+ROUND(L56+L63+L67+L71+L75,0)</f>
        <v>0</v>
      </c>
      <c r="M77" s="1084"/>
      <c r="N77" s="1223">
        <f>+ROUND(N56+N63+N67+N71+N75,0)</f>
        <v>35746</v>
      </c>
      <c r="O77" s="1086"/>
      <c r="P77" s="1220">
        <f>+ROUND(P56+P63+P67+P71+P75,0)</f>
        <v>0</v>
      </c>
      <c r="Q77" s="1221">
        <f>+ROUND(Q56+Q63+Q67+Q71+Q75,0)</f>
        <v>35746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35746</v>
      </c>
      <c r="K80" s="1084"/>
      <c r="L80" s="1109">
        <f>+IF($P$2=33,$Q80,0)</f>
        <v>0</v>
      </c>
      <c r="M80" s="1084"/>
      <c r="N80" s="1110">
        <f>+ROUND(+G80+J80+L80,0)</f>
        <v>35746</v>
      </c>
      <c r="O80" s="1086"/>
      <c r="P80" s="1108">
        <f>+ROUND(OTCHET!E429,0)</f>
        <v>0</v>
      </c>
      <c r="Q80" s="1109">
        <f>+ROUND(OTCHET!L429,0)</f>
        <v>35746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35746</v>
      </c>
      <c r="K81" s="1084"/>
      <c r="L81" s="1231">
        <f>+ROUND(L79+L80,0)</f>
        <v>0</v>
      </c>
      <c r="M81" s="1084"/>
      <c r="N81" s="1232">
        <f>+ROUND(N79+N80,0)</f>
        <v>35746</v>
      </c>
      <c r="O81" s="1086"/>
      <c r="P81" s="1230">
        <f>+ROUND(P79+P80,0)</f>
        <v>0</v>
      </c>
      <c r="Q81" s="1231">
        <f>+ROUND(Q79+Q80,0)</f>
        <v>35746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44995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44985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35746</v>
      </c>
      <c r="G38" s="837">
        <f>G39+G43+G44+G46+SUM(G48:G52)+G55</f>
        <v>35746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34671</v>
      </c>
      <c r="G39" s="800">
        <f>SUM(G40:G42)</f>
        <v>34671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6678</v>
      </c>
      <c r="G40" s="863">
        <f>OTCHET!I187</f>
        <v>6678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22254</v>
      </c>
      <c r="G41" s="1627">
        <f>OTCHET!I190</f>
        <v>22254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5739</v>
      </c>
      <c r="G42" s="1627">
        <f>+OTCHET!I196+OTCHET!I204</f>
        <v>5739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1075</v>
      </c>
      <c r="G43" s="805">
        <f>+OTCHET!I205+OTCHET!I223+OTCHET!I271</f>
        <v>1075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35746</v>
      </c>
      <c r="G56" s="882">
        <f>+G57+G58+G62</f>
        <v>0</v>
      </c>
      <c r="H56" s="883">
        <f>+H57+H58+H62</f>
        <v>35746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35746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35746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35746</v>
      </c>
      <c r="G59" s="895">
        <f>+OTCHET!I422+OTCHET!I423+OTCHET!I424+OTCHET!I425+OTCHET!I426</f>
        <v>0</v>
      </c>
      <c r="H59" s="896">
        <f>+OTCHET!J422+OTCHET!J423+OTCHET!J424+OTCHET!J425+OTCHET!J426</f>
        <v>35746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-35746</v>
      </c>
      <c r="H64" s="918">
        <f>+H22-H38+H56-H63</f>
        <v>35746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-35746</v>
      </c>
      <c r="H65" s="923">
        <f>+H$64+H$66</f>
        <v>35746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-35746</v>
      </c>
      <c r="H105" s="974">
        <f>+H$64+H$66</f>
        <v>35746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44985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февруари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6678</v>
      </c>
      <c r="J187" s="275">
        <f t="shared" si="41"/>
        <v>0</v>
      </c>
      <c r="K187" s="276">
        <f t="shared" si="41"/>
        <v>0</v>
      </c>
      <c r="L187" s="273">
        <f t="shared" si="41"/>
        <v>6678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6678</v>
      </c>
      <c r="J188" s="283">
        <f t="shared" si="43"/>
        <v>0</v>
      </c>
      <c r="K188" s="284">
        <f t="shared" si="43"/>
        <v>0</v>
      </c>
      <c r="L188" s="281">
        <f t="shared" si="43"/>
        <v>6678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22254</v>
      </c>
      <c r="J190" s="275">
        <f t="shared" si="44"/>
        <v>0</v>
      </c>
      <c r="K190" s="276">
        <f t="shared" si="44"/>
        <v>0</v>
      </c>
      <c r="L190" s="273">
        <f t="shared" si="44"/>
        <v>22254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21968</v>
      </c>
      <c r="J191" s="283">
        <f t="shared" si="45"/>
        <v>0</v>
      </c>
      <c r="K191" s="284">
        <f t="shared" si="45"/>
        <v>0</v>
      </c>
      <c r="L191" s="281">
        <f t="shared" si="45"/>
        <v>21968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286</v>
      </c>
      <c r="J192" s="297">
        <f t="shared" si="45"/>
        <v>0</v>
      </c>
      <c r="K192" s="298">
        <f t="shared" si="45"/>
        <v>0</v>
      </c>
      <c r="L192" s="295">
        <f t="shared" si="45"/>
        <v>286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5739</v>
      </c>
      <c r="J196" s="275">
        <f t="shared" si="46"/>
        <v>0</v>
      </c>
      <c r="K196" s="276">
        <f t="shared" si="46"/>
        <v>0</v>
      </c>
      <c r="L196" s="273">
        <f t="shared" si="46"/>
        <v>5739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3290</v>
      </c>
      <c r="J197" s="283">
        <f t="shared" si="47"/>
        <v>0</v>
      </c>
      <c r="K197" s="284">
        <f t="shared" si="47"/>
        <v>0</v>
      </c>
      <c r="L197" s="281">
        <f t="shared" si="47"/>
        <v>3290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249</v>
      </c>
      <c r="J198" s="297">
        <f t="shared" si="47"/>
        <v>0</v>
      </c>
      <c r="K198" s="298">
        <f t="shared" si="47"/>
        <v>0</v>
      </c>
      <c r="L198" s="295">
        <f t="shared" si="47"/>
        <v>249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1392</v>
      </c>
      <c r="J200" s="297">
        <f t="shared" si="47"/>
        <v>0</v>
      </c>
      <c r="K200" s="298">
        <f t="shared" si="47"/>
        <v>0</v>
      </c>
      <c r="L200" s="295">
        <f t="shared" si="47"/>
        <v>1392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808</v>
      </c>
      <c r="J201" s="297">
        <f t="shared" si="47"/>
        <v>0</v>
      </c>
      <c r="K201" s="298">
        <f t="shared" si="47"/>
        <v>0</v>
      </c>
      <c r="L201" s="295">
        <f t="shared" si="47"/>
        <v>808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1075</v>
      </c>
      <c r="J205" s="275">
        <f t="shared" si="48"/>
        <v>0</v>
      </c>
      <c r="K205" s="276">
        <f t="shared" si="48"/>
        <v>0</v>
      </c>
      <c r="L205" s="310">
        <f t="shared" si="48"/>
        <v>1075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61</v>
      </c>
      <c r="J210" s="297">
        <f t="shared" si="49"/>
        <v>0</v>
      </c>
      <c r="K210" s="298">
        <f t="shared" si="49"/>
        <v>0</v>
      </c>
      <c r="L210" s="295">
        <f t="shared" si="49"/>
        <v>61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880</v>
      </c>
      <c r="J212" s="322">
        <f t="shared" si="49"/>
        <v>0</v>
      </c>
      <c r="K212" s="323">
        <f t="shared" si="49"/>
        <v>0</v>
      </c>
      <c r="L212" s="320">
        <f t="shared" si="49"/>
        <v>880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134</v>
      </c>
      <c r="J214" s="322">
        <f t="shared" si="49"/>
        <v>0</v>
      </c>
      <c r="K214" s="323">
        <f t="shared" si="49"/>
        <v>0</v>
      </c>
      <c r="L214" s="320">
        <f t="shared" si="49"/>
        <v>134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35746</v>
      </c>
      <c r="J301" s="397">
        <f t="shared" si="77"/>
        <v>0</v>
      </c>
      <c r="K301" s="398">
        <f t="shared" si="77"/>
        <v>0</v>
      </c>
      <c r="L301" s="395">
        <f t="shared" si="77"/>
        <v>35746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/>
      <c r="J400" s="1605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35746</v>
      </c>
      <c r="K424" s="1463">
        <v>0</v>
      </c>
      <c r="L424" s="1367">
        <f>I424+J424+K424</f>
        <v>35746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35746</v>
      </c>
      <c r="K429" s="511">
        <f t="shared" si="97"/>
        <v>0</v>
      </c>
      <c r="L429" s="508">
        <f t="shared" si="97"/>
        <v>35746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-35746</v>
      </c>
      <c r="J445" s="539">
        <f t="shared" si="99"/>
        <v>35746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44995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44985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6678</v>
      </c>
      <c r="J637" s="275">
        <f t="shared" si="134"/>
        <v>0</v>
      </c>
      <c r="K637" s="276">
        <f t="shared" si="134"/>
        <v>0</v>
      </c>
      <c r="L637" s="273">
        <f t="shared" si="134"/>
        <v>6678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6678</v>
      </c>
      <c r="J638" s="153"/>
      <c r="K638" s="1407"/>
      <c r="L638" s="281">
        <f>I638+J638+K638</f>
        <v>6678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22254</v>
      </c>
      <c r="J640" s="275">
        <f t="shared" si="136"/>
        <v>0</v>
      </c>
      <c r="K640" s="276">
        <f t="shared" si="136"/>
        <v>0</v>
      </c>
      <c r="L640" s="273">
        <f t="shared" si="136"/>
        <v>22254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21968</v>
      </c>
      <c r="J641" s="153"/>
      <c r="K641" s="1407"/>
      <c r="L641" s="281">
        <f>I641+J641+K641</f>
        <v>21968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286</v>
      </c>
      <c r="J642" s="159"/>
      <c r="K642" s="1409"/>
      <c r="L642" s="295">
        <f>I642+J642+K642</f>
        <v>286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5739</v>
      </c>
      <c r="J646" s="275">
        <f t="shared" si="137"/>
        <v>0</v>
      </c>
      <c r="K646" s="276">
        <f t="shared" si="137"/>
        <v>0</v>
      </c>
      <c r="L646" s="273">
        <f t="shared" si="137"/>
        <v>5739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3290</v>
      </c>
      <c r="J647" s="153"/>
      <c r="K647" s="1407"/>
      <c r="L647" s="281">
        <f aca="true" t="shared" si="139" ref="L647:L654">I647+J647+K647</f>
        <v>3290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249</v>
      </c>
      <c r="J648" s="159"/>
      <c r="K648" s="1409"/>
      <c r="L648" s="295">
        <f t="shared" si="139"/>
        <v>249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1392</v>
      </c>
      <c r="J650" s="159"/>
      <c r="K650" s="1409"/>
      <c r="L650" s="295">
        <f t="shared" si="139"/>
        <v>1392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808</v>
      </c>
      <c r="J651" s="159"/>
      <c r="K651" s="1409"/>
      <c r="L651" s="295">
        <f t="shared" si="139"/>
        <v>808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1075</v>
      </c>
      <c r="J655" s="275">
        <f t="shared" si="140"/>
        <v>0</v>
      </c>
      <c r="K655" s="276">
        <f t="shared" si="140"/>
        <v>0</v>
      </c>
      <c r="L655" s="310">
        <f t="shared" si="140"/>
        <v>1075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61</v>
      </c>
      <c r="J660" s="159"/>
      <c r="K660" s="1409"/>
      <c r="L660" s="295">
        <f t="shared" si="142"/>
        <v>61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880</v>
      </c>
      <c r="J662" s="451"/>
      <c r="K662" s="1417"/>
      <c r="L662" s="320">
        <f t="shared" si="142"/>
        <v>880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134</v>
      </c>
      <c r="J664" s="451"/>
      <c r="K664" s="1417"/>
      <c r="L664" s="320">
        <f t="shared" si="142"/>
        <v>134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35746</v>
      </c>
      <c r="J752" s="397">
        <f t="shared" si="169"/>
        <v>0</v>
      </c>
      <c r="K752" s="398">
        <f t="shared" si="169"/>
        <v>0</v>
      </c>
      <c r="L752" s="395">
        <f t="shared" si="169"/>
        <v>35746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2023-03-10T08:36:29Z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