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<sst xmlns="http://schemas.openxmlformats.org/spreadsheetml/2006/main" count="2768" uniqueCount="2087">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</sst>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0" fillId="39" borderId="0" xfId="34" applyNumberFormat="1" applyFont="1" applyFill="1" applyAlignment="1">
      <alignment vertical="center"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34" applyFont="1" applyFill="1" applyBorder="1" applyAlignment="1" applyProtection="1">
      <alignment horizontal="center" vertical="center"/>
      <protection/>
    </xf>
    <xf numFmtId="0" fontId="324" fillId="52" borderId="15" xfId="34" applyFont="1" applyFill="1" applyBorder="1" applyAlignment="1" applyProtection="1">
      <alignment horizontal="center" vertical="center"/>
      <protection/>
    </xf>
    <xf numFmtId="0" fontId="324" fillId="52" borderId="16" xfId="34" applyFont="1" applyFill="1" applyBorder="1" applyAlignment="1" applyProtection="1">
      <alignment horizontal="center" vertical="center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2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20" t="str">
        <f>+OTCHET!B9</f>
        <v>Твърдица</v>
      </c>
      <c r="C2" s="1721"/>
      <c r="D2" s="1722"/>
      <c r="E2" s="1008"/>
      <c r="F2" s="1009">
        <f>+OTCHET!H9</f>
        <v>0</v>
      </c>
      <c r="G2" s="1010" t="str">
        <f>+OTCHET!F12</f>
        <v>7004</v>
      </c>
      <c r="H2" s="1011"/>
      <c r="I2" s="1723">
        <f>+OTCHET!H607</f>
        <v>0</v>
      </c>
      <c r="J2" s="1724"/>
      <c r="K2" s="1002"/>
      <c r="L2" s="1725">
        <f>OTCHET!H605</f>
        <v>0</v>
      </c>
      <c r="M2" s="1726"/>
      <c r="N2" s="1727"/>
      <c r="O2" s="1012"/>
      <c r="P2" s="1013">
        <f>OTCHET!E15</f>
        <v>42</v>
      </c>
      <c r="Q2" s="1014" t="str">
        <f>OTCHET!F15</f>
        <v>СЕС - РА</v>
      </c>
      <c r="R2" s="1015"/>
      <c r="S2" s="995" t="s">
        <v>978</v>
      </c>
      <c r="T2" s="1728">
        <f>+OTCHET!I9</f>
        <v>0</v>
      </c>
      <c r="U2" s="1729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730" t="s">
        <v>981</v>
      </c>
      <c r="T4" s="1730"/>
      <c r="U4" s="1730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45016</v>
      </c>
      <c r="M6" s="1008"/>
      <c r="N6" s="1033" t="s">
        <v>983</v>
      </c>
      <c r="O6" s="997"/>
      <c r="P6" s="1034">
        <f>OTCHET!F9</f>
        <v>45016</v>
      </c>
      <c r="Q6" s="1033" t="s">
        <v>983</v>
      </c>
      <c r="R6" s="1035"/>
      <c r="S6" s="1731">
        <f>+Q4</f>
        <v>2023</v>
      </c>
      <c r="T6" s="1731"/>
      <c r="U6" s="1731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711" t="s">
        <v>960</v>
      </c>
      <c r="T8" s="1712"/>
      <c r="U8" s="1713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45016</v>
      </c>
      <c r="H9" s="1008"/>
      <c r="I9" s="1058">
        <f>+L4</f>
        <v>2023</v>
      </c>
      <c r="J9" s="1059">
        <f>+L6</f>
        <v>45016</v>
      </c>
      <c r="K9" s="1060"/>
      <c r="L9" s="1061">
        <f>+L6</f>
        <v>45016</v>
      </c>
      <c r="M9" s="1060"/>
      <c r="N9" s="1062">
        <f>+L6</f>
        <v>45016</v>
      </c>
      <c r="O9" s="1063"/>
      <c r="P9" s="1064">
        <f>+L4</f>
        <v>2023</v>
      </c>
      <c r="Q9" s="1062">
        <f>+L6</f>
        <v>45016</v>
      </c>
      <c r="R9" s="1035"/>
      <c r="S9" s="1714" t="s">
        <v>961</v>
      </c>
      <c r="T9" s="1715"/>
      <c r="U9" s="1716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5" t="s">
        <v>998</v>
      </c>
      <c r="T13" s="1676"/>
      <c r="U13" s="1677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1993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66" t="s">
        <v>1979</v>
      </c>
      <c r="T14" s="1667"/>
      <c r="U14" s="1668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717" t="s">
        <v>1978</v>
      </c>
      <c r="T15" s="1718"/>
      <c r="U15" s="1719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66" t="s">
        <v>1000</v>
      </c>
      <c r="T16" s="1667"/>
      <c r="U16" s="1668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6" t="s">
        <v>1002</v>
      </c>
      <c r="T17" s="1667"/>
      <c r="U17" s="1668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6" t="s">
        <v>1004</v>
      </c>
      <c r="T18" s="1667"/>
      <c r="U18" s="1668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66" t="s">
        <v>1006</v>
      </c>
      <c r="T19" s="1667"/>
      <c r="U19" s="1668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6" t="s">
        <v>1008</v>
      </c>
      <c r="T20" s="1667"/>
      <c r="U20" s="1668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6" t="s">
        <v>1010</v>
      </c>
      <c r="T21" s="1667"/>
      <c r="U21" s="1668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96" t="s">
        <v>1980</v>
      </c>
      <c r="T22" s="1697"/>
      <c r="U22" s="1698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1" t="s">
        <v>1013</v>
      </c>
      <c r="T23" s="1682"/>
      <c r="U23" s="1683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5" t="s">
        <v>1016</v>
      </c>
      <c r="T25" s="1676"/>
      <c r="U25" s="1677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66" t="s">
        <v>1018</v>
      </c>
      <c r="T26" s="1667"/>
      <c r="U26" s="1668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96" t="s">
        <v>1020</v>
      </c>
      <c r="T27" s="1697"/>
      <c r="U27" s="1698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1" t="s">
        <v>1022</v>
      </c>
      <c r="T28" s="1682"/>
      <c r="U28" s="1683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81" t="s">
        <v>1029</v>
      </c>
      <c r="T35" s="1682"/>
      <c r="U35" s="1683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708" t="s">
        <v>1031</v>
      </c>
      <c r="T36" s="1709"/>
      <c r="U36" s="1710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02" t="s">
        <v>1033</v>
      </c>
      <c r="T37" s="1703"/>
      <c r="U37" s="1704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05" t="s">
        <v>1035</v>
      </c>
      <c r="T38" s="1706"/>
      <c r="U38" s="1707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81" t="s">
        <v>1037</v>
      </c>
      <c r="T40" s="1682"/>
      <c r="U40" s="1683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5" t="s">
        <v>1040</v>
      </c>
      <c r="T42" s="1676"/>
      <c r="U42" s="1677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66" t="s">
        <v>1042</v>
      </c>
      <c r="T43" s="1667"/>
      <c r="U43" s="1668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1996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66" t="s">
        <v>1043</v>
      </c>
      <c r="T44" s="1667"/>
      <c r="U44" s="1668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96" t="s">
        <v>1045</v>
      </c>
      <c r="T45" s="1697"/>
      <c r="U45" s="1698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1" t="s">
        <v>1047</v>
      </c>
      <c r="T46" s="1682"/>
      <c r="U46" s="1683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3" t="s">
        <v>1049</v>
      </c>
      <c r="T48" s="1694"/>
      <c r="U48" s="1695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5" t="s">
        <v>1053</v>
      </c>
      <c r="T51" s="1676"/>
      <c r="U51" s="1677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66" t="s">
        <v>1055</v>
      </c>
      <c r="T52" s="1667"/>
      <c r="U52" s="1668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66" t="s">
        <v>1057</v>
      </c>
      <c r="T53" s="1667"/>
      <c r="U53" s="1668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66" t="s">
        <v>1059</v>
      </c>
      <c r="T54" s="1667"/>
      <c r="U54" s="1668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96" t="s">
        <v>1061</v>
      </c>
      <c r="T55" s="1697"/>
      <c r="U55" s="1698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81" t="s">
        <v>1063</v>
      </c>
      <c r="T56" s="1682"/>
      <c r="U56" s="1683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5" t="s">
        <v>1066</v>
      </c>
      <c r="T58" s="1676"/>
      <c r="U58" s="1677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66" t="s">
        <v>1068</v>
      </c>
      <c r="T59" s="1667"/>
      <c r="U59" s="1668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6" t="s">
        <v>1070</v>
      </c>
      <c r="T60" s="1667"/>
      <c r="U60" s="1668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6" t="s">
        <v>1072</v>
      </c>
      <c r="T61" s="1697"/>
      <c r="U61" s="1698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1" t="s">
        <v>1076</v>
      </c>
      <c r="T63" s="1682"/>
      <c r="U63" s="1683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5" t="s">
        <v>1079</v>
      </c>
      <c r="T65" s="1676"/>
      <c r="U65" s="1677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6" t="s">
        <v>1081</v>
      </c>
      <c r="T66" s="1667"/>
      <c r="U66" s="1668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1" t="s">
        <v>1083</v>
      </c>
      <c r="T67" s="1682"/>
      <c r="U67" s="1683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5" t="s">
        <v>1086</v>
      </c>
      <c r="T69" s="1676"/>
      <c r="U69" s="1677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6" t="s">
        <v>1088</v>
      </c>
      <c r="T70" s="1667"/>
      <c r="U70" s="1668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1" t="s">
        <v>1090</v>
      </c>
      <c r="T71" s="1682"/>
      <c r="U71" s="1683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5" t="s">
        <v>1093</v>
      </c>
      <c r="T73" s="1676"/>
      <c r="U73" s="1677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6" t="s">
        <v>1095</v>
      </c>
      <c r="T74" s="1667"/>
      <c r="U74" s="1668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1" t="s">
        <v>1097</v>
      </c>
      <c r="T75" s="1682"/>
      <c r="U75" s="1683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684" t="s">
        <v>1099</v>
      </c>
      <c r="T77" s="1685"/>
      <c r="U77" s="1686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5" t="s">
        <v>1102</v>
      </c>
      <c r="T79" s="1676"/>
      <c r="U79" s="1677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6" t="s">
        <v>1104</v>
      </c>
      <c r="T80" s="1667"/>
      <c r="U80" s="1668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672" t="s">
        <v>1106</v>
      </c>
      <c r="T81" s="1673"/>
      <c r="U81" s="1674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9">
        <f>+IF(+SUM(F82:N82)=0,0,"Контрола: дефицит/излишък = финансиране с обратен знак (Г. + Д. = 0)")</f>
        <v>0</v>
      </c>
      <c r="C82" s="1700"/>
      <c r="D82" s="1701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5" t="s">
        <v>1112</v>
      </c>
      <c r="T87" s="1676"/>
      <c r="U87" s="1677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6" t="s">
        <v>1114</v>
      </c>
      <c r="T88" s="1667"/>
      <c r="U88" s="1668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1" t="s">
        <v>1116</v>
      </c>
      <c r="T89" s="1682"/>
      <c r="U89" s="1683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5" t="s">
        <v>1119</v>
      </c>
      <c r="T91" s="1676"/>
      <c r="U91" s="1677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6" t="s">
        <v>1121</v>
      </c>
      <c r="T92" s="1667"/>
      <c r="U92" s="1668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6" t="s">
        <v>1123</v>
      </c>
      <c r="T93" s="1667"/>
      <c r="U93" s="1668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6" t="s">
        <v>1125</v>
      </c>
      <c r="T94" s="1697"/>
      <c r="U94" s="1698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1" t="s">
        <v>1127</v>
      </c>
      <c r="T95" s="1682"/>
      <c r="U95" s="1683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5" t="s">
        <v>1130</v>
      </c>
      <c r="T97" s="1676"/>
      <c r="U97" s="1677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6" t="s">
        <v>1132</v>
      </c>
      <c r="T98" s="1667"/>
      <c r="U98" s="1668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1" t="s">
        <v>1134</v>
      </c>
      <c r="T99" s="1682"/>
      <c r="U99" s="1683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3" t="s">
        <v>1136</v>
      </c>
      <c r="T101" s="1694"/>
      <c r="U101" s="1695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5" t="s">
        <v>1140</v>
      </c>
      <c r="T104" s="1676"/>
      <c r="U104" s="1677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6" t="s">
        <v>1142</v>
      </c>
      <c r="T105" s="1667"/>
      <c r="U105" s="1668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1" t="s">
        <v>1144</v>
      </c>
      <c r="T106" s="1682"/>
      <c r="U106" s="1683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7" t="s">
        <v>1147</v>
      </c>
      <c r="T108" s="1688"/>
      <c r="U108" s="1689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90" t="s">
        <v>1149</v>
      </c>
      <c r="T109" s="1691"/>
      <c r="U109" s="1692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1" t="s">
        <v>1151</v>
      </c>
      <c r="T110" s="1682"/>
      <c r="U110" s="1683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5" t="s">
        <v>1154</v>
      </c>
      <c r="T112" s="1676"/>
      <c r="U112" s="1677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6" t="s">
        <v>1156</v>
      </c>
      <c r="T113" s="1667"/>
      <c r="U113" s="1668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1" t="s">
        <v>1158</v>
      </c>
      <c r="T114" s="1682"/>
      <c r="U114" s="1683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5" t="s">
        <v>1161</v>
      </c>
      <c r="T116" s="1676"/>
      <c r="U116" s="1677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6" t="s">
        <v>1163</v>
      </c>
      <c r="T117" s="1667"/>
      <c r="U117" s="1668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1" t="s">
        <v>1165</v>
      </c>
      <c r="T118" s="1682"/>
      <c r="U118" s="1683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4" t="s">
        <v>1167</v>
      </c>
      <c r="T120" s="1685"/>
      <c r="U120" s="1686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5" t="s">
        <v>1170</v>
      </c>
      <c r="T122" s="1676"/>
      <c r="U122" s="1677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6" t="s">
        <v>1174</v>
      </c>
      <c r="T124" s="1667"/>
      <c r="U124" s="1668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9" t="s">
        <v>1176</v>
      </c>
      <c r="T126" s="1670"/>
      <c r="U126" s="1671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672" t="s">
        <v>1178</v>
      </c>
      <c r="T127" s="1673"/>
      <c r="U127" s="1674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55841</v>
      </c>
      <c r="K129" s="1084"/>
      <c r="L129" s="1097">
        <f>+IF($P$2=33,$Q129,0)</f>
        <v>0</v>
      </c>
      <c r="M129" s="1084"/>
      <c r="N129" s="1098">
        <f>+ROUND(+G129+J129+L129,0)</f>
        <v>55841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55841</v>
      </c>
      <c r="R129" s="1035"/>
      <c r="S129" s="1675" t="s">
        <v>1181</v>
      </c>
      <c r="T129" s="1676"/>
      <c r="U129" s="1677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6" t="s">
        <v>1183</v>
      </c>
      <c r="T130" s="1667"/>
      <c r="U130" s="1668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55841</v>
      </c>
      <c r="K131" s="1084"/>
      <c r="L131" s="1109">
        <f>+IF($P$2=33,$Q131,0)</f>
        <v>0</v>
      </c>
      <c r="M131" s="1084"/>
      <c r="N131" s="1110">
        <f>+ROUND(+G131+J131+L131,0)</f>
        <v>55841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55841</v>
      </c>
      <c r="R131" s="1035"/>
      <c r="S131" s="1678" t="s">
        <v>1185</v>
      </c>
      <c r="T131" s="1679"/>
      <c r="U131" s="1680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60" t="s">
        <v>1187</v>
      </c>
      <c r="T132" s="1661"/>
      <c r="U132" s="1662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3">
        <f>+IF(+SUM(F133:N133)=0,0,"Контрола: дефицит/излишък = финансиране с обратен знак (Г. + Д. = 0)")</f>
        <v>0</v>
      </c>
      <c r="C133" s="1663"/>
      <c r="D133" s="1663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45028</v>
      </c>
      <c r="D134" s="1236" t="s">
        <v>1189</v>
      </c>
      <c r="E134" s="1008"/>
      <c r="F134" s="1664"/>
      <c r="G134" s="1664"/>
      <c r="H134" s="1008"/>
      <c r="I134" s="1293" t="s">
        <v>1190</v>
      </c>
      <c r="J134" s="1294"/>
      <c r="K134" s="1008"/>
      <c r="L134" s="1664"/>
      <c r="M134" s="1664"/>
      <c r="N134" s="1664"/>
      <c r="O134" s="1288"/>
      <c r="P134" s="1665"/>
      <c r="Q134" s="1665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K13" sqref="K13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РА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955</v>
      </c>
      <c r="F11" s="696">
        <f>OTCHET!F9</f>
        <v>45016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2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3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3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42</v>
      </c>
      <c r="F15" s="707" t="str">
        <f>OTCHET!F15</f>
        <v>СЕС - РА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4" t="str">
        <f>CONCATENATE("Годишен         уточнен план                           ",OTCHET!$C$3," г.")</f>
        <v>Годишен         уточнен план                           2023 г.</v>
      </c>
      <c r="F17" s="1736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35"/>
      <c r="F18" s="1737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1997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1992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55841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55841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-55841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-55841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38" t="s">
        <v>972</v>
      </c>
      <c r="H108" s="1738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9" t="str">
        <f>+OTCHET!D603</f>
        <v>Ирина Азманова</v>
      </c>
      <c r="F110" s="1739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9" t="str">
        <f>+OTCHET!G600</f>
        <v>Диана Димитрова</v>
      </c>
      <c r="F114" s="1739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90">
      <selection activeCell="G603" sqref="G603:J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2080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814" t="str">
        <f>VLOOKUP(E15,SMETKA,2,FALSE)</f>
        <v>ОТЧЕТНИ ДАННИ ПО ЕБК ЗА СМЕТКИТЕ ЗА СРЕДСТВАТА ОТ ЕВРОПЕЙСКИЯ СЪЮЗ - РА</v>
      </c>
      <c r="C7" s="1815"/>
      <c r="D7" s="181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6" t="s">
        <v>1851</v>
      </c>
      <c r="C9" s="1817"/>
      <c r="D9" s="1818"/>
      <c r="E9" s="115">
        <f>DATE($C$3,1,1)</f>
        <v>44927</v>
      </c>
      <c r="F9" s="116">
        <v>45016</v>
      </c>
      <c r="G9" s="113"/>
      <c r="H9" s="1404"/>
      <c r="I9" s="1748"/>
      <c r="J9" s="1749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март</v>
      </c>
      <c r="G10" s="113"/>
      <c r="H10" s="114"/>
      <c r="I10" s="1750" t="s">
        <v>954</v>
      </c>
      <c r="J10" s="175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1"/>
      <c r="J11" s="1751"/>
      <c r="K11" s="113"/>
      <c r="L11" s="113"/>
      <c r="M11" s="7">
        <v>1</v>
      </c>
      <c r="N11" s="108"/>
    </row>
    <row r="12" spans="2:14" ht="27" customHeight="1">
      <c r="B12" s="1778" t="str">
        <f>VLOOKUP(F12,PRBK,2,FALSE)</f>
        <v>Твърдица</v>
      </c>
      <c r="C12" s="1779"/>
      <c r="D12" s="1780"/>
      <c r="E12" s="118" t="s">
        <v>948</v>
      </c>
      <c r="F12" s="1571" t="s">
        <v>1531</v>
      </c>
      <c r="G12" s="113"/>
      <c r="H12" s="114"/>
      <c r="I12" s="1751"/>
      <c r="J12" s="1751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819" t="str">
        <f>CONCATENATE("Уточнен план ",$C$3," - ПРИХОДИ")</f>
        <v>Уточнен план 2023 - ПРИХОДИ</v>
      </c>
      <c r="F19" s="1820"/>
      <c r="G19" s="1820"/>
      <c r="H19" s="1821"/>
      <c r="I19" s="1825" t="str">
        <f>CONCATENATE("Отчет ",$C$3," - ПРИХОДИ")</f>
        <v>Отчет 2023 - ПРИХОДИ</v>
      </c>
      <c r="J19" s="1826"/>
      <c r="K19" s="1826"/>
      <c r="L19" s="1827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2" t="s">
        <v>462</v>
      </c>
      <c r="D22" s="181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2042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2043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2044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2045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2" t="s">
        <v>464</v>
      </c>
      <c r="D28" s="1813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2" t="s">
        <v>126</v>
      </c>
      <c r="D33" s="1813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2046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2" t="s">
        <v>121</v>
      </c>
      <c r="D39" s="1813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2047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2081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2038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0" t="str">
        <f>$B$7</f>
        <v>ОТЧЕТНИ ДАННИ ПО ЕБК ЗА СМЕТКИТЕ ЗА СРЕДСТВАТА ОТ ЕВРОПЕЙСКИЯ СЪЮЗ - РА</v>
      </c>
      <c r="C174" s="1811"/>
      <c r="D174" s="181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5" t="str">
        <f>$B$9</f>
        <v>Твърдица</v>
      </c>
      <c r="C176" s="1776"/>
      <c r="D176" s="1777"/>
      <c r="E176" s="115">
        <f>$E$9</f>
        <v>44927</v>
      </c>
      <c r="F176" s="226">
        <f>$F$9</f>
        <v>45016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8" t="str">
        <f>$B$12</f>
        <v>Твърдица</v>
      </c>
      <c r="C179" s="1779"/>
      <c r="D179" s="1780"/>
      <c r="E179" s="231" t="s">
        <v>876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819" t="str">
        <f>CONCATENATE("Уточнен план ",$C$3," - РАЗХОДИ - рекапитулация")</f>
        <v>Уточнен план 2023 - РАЗХОДИ - рекапитулация</v>
      </c>
      <c r="F183" s="1820"/>
      <c r="G183" s="1820"/>
      <c r="H183" s="1821"/>
      <c r="I183" s="1828" t="str">
        <f>CONCATENATE("Отчет ",$C$3," - РАЗХОДИ - рекапитулация")</f>
        <v>Отчет 2023 - РАЗХОДИ - рекапитулация</v>
      </c>
      <c r="J183" s="1829"/>
      <c r="K183" s="1829"/>
      <c r="L183" s="183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8" t="s">
        <v>730</v>
      </c>
      <c r="D187" s="180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4" t="s">
        <v>733</v>
      </c>
      <c r="D190" s="180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6" t="s">
        <v>189</v>
      </c>
      <c r="D196" s="180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2" t="s">
        <v>194</v>
      </c>
      <c r="D204" s="180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4" t="s">
        <v>195</v>
      </c>
      <c r="D205" s="180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8" t="s">
        <v>266</v>
      </c>
      <c r="D223" s="179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8" t="s">
        <v>708</v>
      </c>
      <c r="D227" s="179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8" t="s">
        <v>214</v>
      </c>
      <c r="D233" s="179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8" t="s">
        <v>216</v>
      </c>
      <c r="D236" s="179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0" t="s">
        <v>217</v>
      </c>
      <c r="D237" s="180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0" t="s">
        <v>218</v>
      </c>
      <c r="D238" s="180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0" t="s">
        <v>1643</v>
      </c>
      <c r="D239" s="180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8" t="s">
        <v>219</v>
      </c>
      <c r="D240" s="179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2041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8" t="s">
        <v>228</v>
      </c>
      <c r="D255" s="179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8" t="s">
        <v>229</v>
      </c>
      <c r="D256" s="179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8" t="s">
        <v>230</v>
      </c>
      <c r="D257" s="179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8" t="s">
        <v>231</v>
      </c>
      <c r="D258" s="179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8" t="s">
        <v>1648</v>
      </c>
      <c r="D265" s="179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8" t="s">
        <v>1645</v>
      </c>
      <c r="D269" s="179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8" t="s">
        <v>1646</v>
      </c>
      <c r="D270" s="179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0" t="s">
        <v>241</v>
      </c>
      <c r="D271" s="180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8" t="s">
        <v>267</v>
      </c>
      <c r="D272" s="179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6" t="s">
        <v>242</v>
      </c>
      <c r="D275" s="1797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6" t="s">
        <v>243</v>
      </c>
      <c r="D276" s="1797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6" t="s">
        <v>614</v>
      </c>
      <c r="D284" s="1797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6" t="s">
        <v>672</v>
      </c>
      <c r="D287" s="1797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8" t="s">
        <v>673</v>
      </c>
      <c r="D288" s="179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1" t="s">
        <v>900</v>
      </c>
      <c r="D293" s="179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3" t="s">
        <v>681</v>
      </c>
      <c r="D297" s="179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5"/>
      <c r="C306" s="1786"/>
      <c r="D306" s="178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5"/>
      <c r="C308" s="1786"/>
      <c r="D308" s="178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5"/>
      <c r="C311" s="1786"/>
      <c r="D311" s="178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7"/>
      <c r="C344" s="1787"/>
      <c r="D344" s="178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0" t="str">
        <f>$B$7</f>
        <v>ОТЧЕТНИ ДАННИ ПО ЕБК ЗА СМЕТКИТЕ ЗА СРЕДСТВАТА ОТ ЕВРОПЕЙСКИЯ СЪЮЗ - РА</v>
      </c>
      <c r="C348" s="1790"/>
      <c r="D348" s="179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5" t="str">
        <f>$B$9</f>
        <v>Твърдица</v>
      </c>
      <c r="C350" s="1776"/>
      <c r="D350" s="1777"/>
      <c r="E350" s="115">
        <f>$E$9</f>
        <v>44927</v>
      </c>
      <c r="F350" s="407">
        <f>$F$9</f>
        <v>45016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8" t="str">
        <f>$B$12</f>
        <v>Твърдица</v>
      </c>
      <c r="C353" s="1779"/>
      <c r="D353" s="1780"/>
      <c r="E353" s="410" t="s">
        <v>876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831" t="str">
        <f>CONCATENATE("Уточнен план ",$C$3," - ТРАНСФЕРИ и ВРЕМ. БЕЗЛ. ЗАЕМИ")</f>
        <v>Уточнен план 2023 - ТРАНСФЕРИ и ВРЕМ. БЕЗЛ. ЗАЕМИ</v>
      </c>
      <c r="F357" s="1832"/>
      <c r="G357" s="1832"/>
      <c r="H357" s="1833"/>
      <c r="I357" s="1834" t="str">
        <f>CONCATENATE("Отчет ",$C$3," - ТРАНСФЕРИ и ВРЕМ. БЕЗЛ. ЗАЕМИ")</f>
        <v>Отчет 2023 - ТРАНСФЕРИ и ВРЕМ. БЕЗЛ. ЗАЕМИ</v>
      </c>
      <c r="J357" s="1835"/>
      <c r="K357" s="1835"/>
      <c r="L357" s="1836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88" t="s">
        <v>270</v>
      </c>
      <c r="D361" s="1789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2" t="s">
        <v>281</v>
      </c>
      <c r="D375" s="1753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2" t="s">
        <v>303</v>
      </c>
      <c r="D383" s="1753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2" t="s">
        <v>247</v>
      </c>
      <c r="D388" s="1753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2" t="s">
        <v>248</v>
      </c>
      <c r="D391" s="1753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58"/>
      <c r="G395" s="1659"/>
      <c r="H395" s="175">
        <v>0</v>
      </c>
      <c r="I395" s="1658"/>
      <c r="J395" s="1659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52" t="s">
        <v>250</v>
      </c>
      <c r="D396" s="1753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2039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2" t="s">
        <v>251</v>
      </c>
      <c r="D399" s="1753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2" t="s">
        <v>907</v>
      </c>
      <c r="D402" s="1753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2" t="s">
        <v>667</v>
      </c>
      <c r="D405" s="1753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2" t="s">
        <v>668</v>
      </c>
      <c r="D406" s="1753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2" t="s">
        <v>686</v>
      </c>
      <c r="D409" s="1753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2" t="s">
        <v>254</v>
      </c>
      <c r="D412" s="1753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2" t="s">
        <v>753</v>
      </c>
      <c r="D422" s="1753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2" t="s">
        <v>691</v>
      </c>
      <c r="D423" s="1753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2" t="s">
        <v>255</v>
      </c>
      <c r="D424" s="1753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2" t="s">
        <v>670</v>
      </c>
      <c r="D425" s="1753"/>
      <c r="E425" s="1367">
        <f>F425+G425+H425</f>
        <v>0</v>
      </c>
      <c r="F425" s="479"/>
      <c r="G425" s="480"/>
      <c r="H425" s="1597">
        <v>0</v>
      </c>
      <c r="I425" s="479"/>
      <c r="J425" s="480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2" t="s">
        <v>911</v>
      </c>
      <c r="D426" s="1753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81" t="str">
        <f>$B$7</f>
        <v>ОТЧЕТНИ ДАННИ ПО ЕБК ЗА СМЕТКИТЕ ЗА СРЕДСТВАТА ОТ ЕВРОПЕЙСКИЯ СЪЮЗ - РА</v>
      </c>
      <c r="C433" s="1782"/>
      <c r="D433" s="178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5" t="str">
        <f>$B$9</f>
        <v>Твърдица</v>
      </c>
      <c r="C435" s="1776"/>
      <c r="D435" s="1777"/>
      <c r="E435" s="115">
        <f>$E$9</f>
        <v>44927</v>
      </c>
      <c r="F435" s="407">
        <f>$F$9</f>
        <v>45016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8" t="str">
        <f>$B$12</f>
        <v>Твърдица</v>
      </c>
      <c r="C438" s="1779"/>
      <c r="D438" s="1780"/>
      <c r="E438" s="410" t="s">
        <v>876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19" t="str">
        <f>CONCATENATE("Уточнен план ",$C$3," - БЮДЖЕТНО САЛДО")</f>
        <v>Уточнен план 2023 - БЮДЖЕТНО САЛДО</v>
      </c>
      <c r="F442" s="1820"/>
      <c r="G442" s="1820"/>
      <c r="H442" s="1821"/>
      <c r="I442" s="1837" t="str">
        <f>CONCATENATE("Отчет ",$C$3," - БЮДЖЕТНО САЛДО")</f>
        <v>Отчет 2023 - БЮДЖЕТНО САЛДО</v>
      </c>
      <c r="J442" s="1838"/>
      <c r="K442" s="1838"/>
      <c r="L442" s="1839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3" t="str">
        <f>$B$7</f>
        <v>ОТЧЕТНИ ДАННИ ПО ЕБК ЗА СМЕТКИТЕ ЗА СРЕДСТВАТА ОТ ЕВРОПЕЙСКИЯ СЪЮЗ - РА</v>
      </c>
      <c r="C449" s="1784"/>
      <c r="D449" s="178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5" t="str">
        <f>$B$9</f>
        <v>Твърдица</v>
      </c>
      <c r="C451" s="1776"/>
      <c r="D451" s="1777"/>
      <c r="E451" s="115">
        <f>$E$9</f>
        <v>44927</v>
      </c>
      <c r="F451" s="407">
        <f>$F$9</f>
        <v>45016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8" t="str">
        <f>$B$12</f>
        <v>Твърдица</v>
      </c>
      <c r="C454" s="1779"/>
      <c r="D454" s="1780"/>
      <c r="E454" s="410" t="s">
        <v>876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822" t="str">
        <f>CONCATENATE("Уточнен план ",$C$3," - ФИНАНСИРАНЕ НА БЮДЖЕТНО САЛДО")</f>
        <v>Уточнен план 2023 - ФИНАНСИРАНЕ НА БЮДЖЕТНО САЛДО</v>
      </c>
      <c r="F458" s="1823"/>
      <c r="G458" s="1823"/>
      <c r="H458" s="1824"/>
      <c r="I458" s="1840" t="str">
        <f>CONCATENATE("Отчет ",$C$3," -ФИНАНСИРАНЕ НА БЮДЖЕТНО САЛДО")</f>
        <v>Отчет 2023 -ФИНАНСИРАНЕ НА БЮДЖЕТНО САЛДО</v>
      </c>
      <c r="J458" s="1841"/>
      <c r="K458" s="1841"/>
      <c r="L458" s="1842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7" t="s">
        <v>754</v>
      </c>
      <c r="D461" s="1768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2" t="s">
        <v>757</v>
      </c>
      <c r="D465" s="1762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2" t="s">
        <v>1941</v>
      </c>
      <c r="D468" s="1762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67" t="s">
        <v>760</v>
      </c>
      <c r="D471" s="1768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3" t="s">
        <v>767</v>
      </c>
      <c r="D478" s="1764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5" t="s">
        <v>915</v>
      </c>
      <c r="D481" s="1765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60" t="s">
        <v>920</v>
      </c>
      <c r="D497" s="1766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60" t="s">
        <v>24</v>
      </c>
      <c r="D502" s="1766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69" t="s">
        <v>921</v>
      </c>
      <c r="D503" s="1769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5" t="s">
        <v>33</v>
      </c>
      <c r="D512" s="1765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5" t="s">
        <v>37</v>
      </c>
      <c r="D516" s="1765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5" t="s">
        <v>922</v>
      </c>
      <c r="D521" s="1771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60" t="s">
        <v>923</v>
      </c>
      <c r="D524" s="1761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93">
        <v>0</v>
      </c>
      <c r="G528" s="1593">
        <v>0</v>
      </c>
      <c r="H528" s="574">
        <v>0</v>
      </c>
      <c r="I528" s="1593">
        <v>0</v>
      </c>
      <c r="J528" s="1593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593">
        <v>0</v>
      </c>
      <c r="G530" s="1593">
        <v>0</v>
      </c>
      <c r="H530" s="586">
        <v>0</v>
      </c>
      <c r="I530" s="1593">
        <v>0</v>
      </c>
      <c r="J530" s="1593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3" t="s">
        <v>307</v>
      </c>
      <c r="D531" s="1774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5" t="s">
        <v>925</v>
      </c>
      <c r="D535" s="1765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70" t="s">
        <v>926</v>
      </c>
      <c r="D536" s="1770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2" t="s">
        <v>927</v>
      </c>
      <c r="D541" s="1761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5" t="s">
        <v>928</v>
      </c>
      <c r="D544" s="1765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2" t="s">
        <v>937</v>
      </c>
      <c r="D566" s="1772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55841</v>
      </c>
      <c r="K567" s="573">
        <v>0</v>
      </c>
      <c r="L567" s="1368">
        <f t="shared" si="116"/>
        <v>55841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>
        <v>0</v>
      </c>
      <c r="H573" s="1612">
        <v>0</v>
      </c>
      <c r="I573" s="152"/>
      <c r="J573" s="153">
        <v>-55841</v>
      </c>
      <c r="K573" s="1612">
        <v>0</v>
      </c>
      <c r="L573" s="1382">
        <f t="shared" si="129"/>
        <v>-55841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2" t="s">
        <v>942</v>
      </c>
      <c r="D586" s="1761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2" t="s">
        <v>819</v>
      </c>
      <c r="D591" s="1761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754" t="s">
        <v>2084</v>
      </c>
      <c r="H600" s="1755"/>
      <c r="I600" s="1755"/>
      <c r="J600" s="1756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2" t="s">
        <v>863</v>
      </c>
      <c r="H601" s="1742"/>
      <c r="I601" s="1742"/>
      <c r="J601" s="1742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 t="s">
        <v>2083</v>
      </c>
      <c r="E603" s="660"/>
      <c r="F603" s="218" t="s">
        <v>865</v>
      </c>
      <c r="G603" s="1757" t="s">
        <v>2085</v>
      </c>
      <c r="H603" s="1758"/>
      <c r="I603" s="1758"/>
      <c r="J603" s="1759"/>
      <c r="K603" s="103"/>
      <c r="L603" s="228"/>
      <c r="M603" s="7">
        <v>1</v>
      </c>
      <c r="N603" s="514"/>
    </row>
    <row r="604" spans="1:14" ht="21.75" customHeight="1">
      <c r="A604" s="23"/>
      <c r="B604" s="1740" t="s">
        <v>866</v>
      </c>
      <c r="C604" s="1741"/>
      <c r="D604" s="661" t="s">
        <v>867</v>
      </c>
      <c r="E604" s="662"/>
      <c r="F604" s="663"/>
      <c r="G604" s="1742" t="s">
        <v>863</v>
      </c>
      <c r="H604" s="1742"/>
      <c r="I604" s="1742"/>
      <c r="J604" s="1742"/>
      <c r="K604" s="103"/>
      <c r="L604" s="228"/>
      <c r="M604" s="7">
        <v>1</v>
      </c>
      <c r="N604" s="514"/>
    </row>
    <row r="605" spans="1:14" ht="24.75" customHeight="1">
      <c r="A605" s="36"/>
      <c r="B605" s="1743">
        <v>45028</v>
      </c>
      <c r="C605" s="1744"/>
      <c r="D605" s="664" t="s">
        <v>868</v>
      </c>
      <c r="E605" s="665" t="s">
        <v>2086</v>
      </c>
      <c r="F605" s="666"/>
      <c r="G605" s="667" t="s">
        <v>869</v>
      </c>
      <c r="H605" s="1745"/>
      <c r="I605" s="1746"/>
      <c r="J605" s="1747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745"/>
      <c r="I607" s="1746"/>
      <c r="J607" s="1747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K389:K390 I562:J563 F407:K408 H168:I168 E168:F168 K168:L168 K23:K27 I85:I88 K85:K89 F85:F88 H517:H520 F520:G520 I520:J520 F525:G525 I525:J525 I376:J376 G377 J377 F378 I378 F476:G476 I476:J476 F562:G563 F392:K395 F528:G528 I528:J528 F530:G530 H389:H390 H400:H401 K400:K401 F397:G397 I397:J397 F400:G400 I400:J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8:G398 I398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5">
      <selection activeCell="B727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2049</v>
      </c>
      <c r="C152" s="1488">
        <v>5541</v>
      </c>
    </row>
    <row r="153" spans="1:3" ht="15.75">
      <c r="A153" s="1488">
        <v>5545</v>
      </c>
      <c r="B153" s="1500" t="s">
        <v>2050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2051</v>
      </c>
      <c r="C162" s="1488">
        <v>5561</v>
      </c>
    </row>
    <row r="163" spans="1:3" ht="15.75">
      <c r="A163" s="1488">
        <v>5562</v>
      </c>
      <c r="B163" s="1502" t="s">
        <v>1998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2040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55" t="s">
        <v>629</v>
      </c>
      <c r="B283" s="1656"/>
      <c r="C283" s="1656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2052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2053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2054</v>
      </c>
      <c r="B306" s="1509"/>
      <c r="C306" s="1509"/>
    </row>
    <row r="307" spans="1:3" ht="14.25">
      <c r="A307" s="1508" t="s">
        <v>2055</v>
      </c>
      <c r="B307" s="1509" t="s">
        <v>2056</v>
      </c>
      <c r="C307" s="1509" t="s">
        <v>2054</v>
      </c>
    </row>
    <row r="308" spans="1:3" ht="14.25">
      <c r="A308" s="1508" t="s">
        <v>2057</v>
      </c>
      <c r="B308" s="1509" t="s">
        <v>2058</v>
      </c>
      <c r="C308" s="1509" t="s">
        <v>2054</v>
      </c>
    </row>
    <row r="309" spans="1:3" ht="14.25">
      <c r="A309" s="1508" t="s">
        <v>2059</v>
      </c>
      <c r="B309" s="1509" t="s">
        <v>2060</v>
      </c>
      <c r="C309" s="1509" t="s">
        <v>2054</v>
      </c>
    </row>
    <row r="310" spans="1:3" ht="14.25">
      <c r="A310" s="1508" t="s">
        <v>2061</v>
      </c>
      <c r="B310" s="1509" t="s">
        <v>2062</v>
      </c>
      <c r="C310" s="1509" t="s">
        <v>2054</v>
      </c>
    </row>
    <row r="311" spans="1:3" ht="14.25">
      <c r="A311" s="1508" t="s">
        <v>2063</v>
      </c>
      <c r="B311" s="1509" t="s">
        <v>2064</v>
      </c>
      <c r="C311" s="1509" t="s">
        <v>2054</v>
      </c>
    </row>
    <row r="312" spans="1:3" ht="14.25">
      <c r="A312" s="1508" t="s">
        <v>2065</v>
      </c>
      <c r="B312" s="1509" t="s">
        <v>2066</v>
      </c>
      <c r="C312" s="1509" t="s">
        <v>2054</v>
      </c>
    </row>
    <row r="313" spans="1:3" ht="14.25">
      <c r="A313" s="1508" t="s">
        <v>2067</v>
      </c>
      <c r="B313" s="1509" t="s">
        <v>2068</v>
      </c>
      <c r="C313" s="1509" t="s">
        <v>2054</v>
      </c>
    </row>
    <row r="314" spans="1:3" ht="14.25">
      <c r="A314" s="1508" t="s">
        <v>2069</v>
      </c>
      <c r="B314" s="1509" t="s">
        <v>2070</v>
      </c>
      <c r="C314" s="1509" t="s">
        <v>2054</v>
      </c>
    </row>
    <row r="315" spans="1:3" ht="14.25">
      <c r="A315" s="1508" t="s">
        <v>2071</v>
      </c>
      <c r="B315" s="1509" t="s">
        <v>2072</v>
      </c>
      <c r="C315" s="1509" t="s">
        <v>2054</v>
      </c>
    </row>
    <row r="316" spans="1:3" ht="14.25">
      <c r="A316" s="1508" t="s">
        <v>2073</v>
      </c>
      <c r="B316" s="1509" t="s">
        <v>2074</v>
      </c>
      <c r="C316" s="1509" t="s">
        <v>2054</v>
      </c>
    </row>
    <row r="317" spans="1:3" ht="14.25">
      <c r="A317" s="1508" t="s">
        <v>2075</v>
      </c>
      <c r="B317" s="1509" t="s">
        <v>2076</v>
      </c>
      <c r="C317" s="1509" t="s">
        <v>2054</v>
      </c>
    </row>
    <row r="318" spans="1:3" ht="14.25">
      <c r="A318" s="1508" t="s">
        <v>2077</v>
      </c>
      <c r="B318" s="1509" t="s">
        <v>2078</v>
      </c>
      <c r="C318" s="1509" t="s">
        <v>2054</v>
      </c>
    </row>
    <row r="319" spans="1:3" ht="14.25">
      <c r="A319" s="1508" t="s">
        <v>2079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1999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2000</v>
      </c>
      <c r="E378" s="1538"/>
    </row>
    <row r="379" spans="1:5" ht="18">
      <c r="A379" s="1532" t="s">
        <v>1291</v>
      </c>
      <c r="B379" s="1531" t="s">
        <v>2001</v>
      </c>
      <c r="E379" s="1538"/>
    </row>
    <row r="380" spans="1:5" ht="18">
      <c r="A380" s="1532" t="s">
        <v>1292</v>
      </c>
      <c r="B380" s="1533" t="s">
        <v>2002</v>
      </c>
      <c r="E380" s="1538"/>
    </row>
    <row r="381" spans="1:5" ht="18">
      <c r="A381" s="1532" t="s">
        <v>1293</v>
      </c>
      <c r="B381" s="1534" t="s">
        <v>2003</v>
      </c>
      <c r="E381" s="1538"/>
    </row>
    <row r="382" spans="1:5" ht="18">
      <c r="A382" s="1532" t="s">
        <v>1294</v>
      </c>
      <c r="B382" s="1534" t="s">
        <v>2004</v>
      </c>
      <c r="E382" s="1538"/>
    </row>
    <row r="383" spans="1:5" ht="18">
      <c r="A383" s="1532" t="s">
        <v>1295</v>
      </c>
      <c r="B383" s="1534" t="s">
        <v>2005</v>
      </c>
      <c r="E383" s="1538"/>
    </row>
    <row r="384" spans="1:5" ht="18">
      <c r="A384" s="1532" t="s">
        <v>1296</v>
      </c>
      <c r="B384" s="1534" t="s">
        <v>2006</v>
      </c>
      <c r="E384" s="1538"/>
    </row>
    <row r="385" spans="1:5" ht="18">
      <c r="A385" s="1532" t="s">
        <v>1297</v>
      </c>
      <c r="B385" s="1534" t="s">
        <v>2007</v>
      </c>
      <c r="E385" s="1538"/>
    </row>
    <row r="386" spans="1:5" ht="18">
      <c r="A386" s="1532" t="s">
        <v>1298</v>
      </c>
      <c r="B386" s="1535" t="s">
        <v>2008</v>
      </c>
      <c r="E386" s="1538"/>
    </row>
    <row r="387" spans="1:5" ht="18">
      <c r="A387" s="1532" t="s">
        <v>1299</v>
      </c>
      <c r="B387" s="1535" t="s">
        <v>2009</v>
      </c>
      <c r="E387" s="1538"/>
    </row>
    <row r="388" spans="1:5" ht="18">
      <c r="A388" s="1532" t="s">
        <v>1300</v>
      </c>
      <c r="B388" s="1535" t="s">
        <v>2010</v>
      </c>
      <c r="E388" s="1538"/>
    </row>
    <row r="389" spans="1:5" ht="18">
      <c r="A389" s="1532" t="s">
        <v>1301</v>
      </c>
      <c r="B389" s="1535" t="s">
        <v>2011</v>
      </c>
      <c r="E389" s="1538"/>
    </row>
    <row r="390" spans="1:5" ht="18">
      <c r="A390" s="1532" t="s">
        <v>1302</v>
      </c>
      <c r="B390" s="1536" t="s">
        <v>2012</v>
      </c>
      <c r="E390" s="1538"/>
    </row>
    <row r="391" spans="1:5" ht="18">
      <c r="A391" s="1532" t="s">
        <v>1303</v>
      </c>
      <c r="B391" s="1536" t="s">
        <v>2013</v>
      </c>
      <c r="E391" s="1538"/>
    </row>
    <row r="392" spans="1:5" ht="18">
      <c r="A392" s="1532" t="s">
        <v>1304</v>
      </c>
      <c r="B392" s="1535" t="s">
        <v>2014</v>
      </c>
      <c r="E392" s="1538"/>
    </row>
    <row r="393" spans="1:5" ht="18">
      <c r="A393" s="1532" t="s">
        <v>1305</v>
      </c>
      <c r="B393" s="1535" t="s">
        <v>2015</v>
      </c>
      <c r="C393" s="1537" t="s">
        <v>179</v>
      </c>
      <c r="E393" s="1538"/>
    </row>
    <row r="394" spans="1:5" ht="18">
      <c r="A394" s="1532" t="s">
        <v>1306</v>
      </c>
      <c r="B394" s="1534" t="s">
        <v>2016</v>
      </c>
      <c r="C394" s="1537" t="s">
        <v>179</v>
      </c>
      <c r="E394" s="1538"/>
    </row>
    <row r="395" spans="1:5" ht="18">
      <c r="A395" s="1532" t="s">
        <v>1307</v>
      </c>
      <c r="B395" s="1535" t="s">
        <v>2017</v>
      </c>
      <c r="C395" s="1537" t="s">
        <v>179</v>
      </c>
      <c r="E395" s="1538"/>
    </row>
    <row r="396" spans="1:5" ht="18">
      <c r="A396" s="1532" t="s">
        <v>1308</v>
      </c>
      <c r="B396" s="1535" t="s">
        <v>2018</v>
      </c>
      <c r="C396" s="1537" t="s">
        <v>179</v>
      </c>
      <c r="E396" s="1538"/>
    </row>
    <row r="397" spans="1:5" ht="18">
      <c r="A397" s="1532" t="s">
        <v>1309</v>
      </c>
      <c r="B397" s="1535" t="s">
        <v>2019</v>
      </c>
      <c r="C397" s="1537" t="s">
        <v>179</v>
      </c>
      <c r="E397" s="1538"/>
    </row>
    <row r="398" spans="1:5" ht="18">
      <c r="A398" s="1532" t="s">
        <v>1310</v>
      </c>
      <c r="B398" s="1535" t="s">
        <v>2020</v>
      </c>
      <c r="C398" s="1537" t="s">
        <v>179</v>
      </c>
      <c r="E398" s="1538"/>
    </row>
    <row r="399" spans="1:5" ht="18">
      <c r="A399" s="1532" t="s">
        <v>1311</v>
      </c>
      <c r="B399" s="1535" t="s">
        <v>2021</v>
      </c>
      <c r="C399" s="1537" t="s">
        <v>179</v>
      </c>
      <c r="E399" s="1538"/>
    </row>
    <row r="400" spans="1:5" ht="18">
      <c r="A400" s="1532" t="s">
        <v>1312</v>
      </c>
      <c r="B400" s="1535" t="s">
        <v>2022</v>
      </c>
      <c r="C400" s="1537" t="s">
        <v>179</v>
      </c>
      <c r="E400" s="1538"/>
    </row>
    <row r="401" spans="1:5" ht="18">
      <c r="A401" s="1532" t="s">
        <v>1313</v>
      </c>
      <c r="B401" s="1535" t="s">
        <v>2023</v>
      </c>
      <c r="C401" s="1537" t="s">
        <v>179</v>
      </c>
      <c r="E401" s="1538"/>
    </row>
    <row r="402" spans="1:5" ht="18">
      <c r="A402" s="1532" t="s">
        <v>1314</v>
      </c>
      <c r="B402" s="1534" t="s">
        <v>2024</v>
      </c>
      <c r="C402" s="1537" t="s">
        <v>179</v>
      </c>
      <c r="E402" s="1538"/>
    </row>
    <row r="403" spans="1:5" ht="18">
      <c r="A403" s="1532" t="s">
        <v>1315</v>
      </c>
      <c r="B403" s="1535" t="s">
        <v>2025</v>
      </c>
      <c r="C403" s="1537" t="s">
        <v>179</v>
      </c>
      <c r="E403" s="1538"/>
    </row>
    <row r="404" spans="1:5" ht="18">
      <c r="A404" s="1532" t="s">
        <v>1316</v>
      </c>
      <c r="B404" s="1534" t="s">
        <v>2026</v>
      </c>
      <c r="C404" s="1537" t="s">
        <v>179</v>
      </c>
      <c r="E404" s="1538"/>
    </row>
    <row r="405" spans="1:5" ht="18">
      <c r="A405" s="1532" t="s">
        <v>1317</v>
      </c>
      <c r="B405" s="1534" t="s">
        <v>2027</v>
      </c>
      <c r="C405" s="1537" t="s">
        <v>179</v>
      </c>
      <c r="E405" s="1538"/>
    </row>
    <row r="406" spans="1:5" ht="18">
      <c r="A406" s="1532" t="s">
        <v>1318</v>
      </c>
      <c r="B406" s="1534" t="s">
        <v>2028</v>
      </c>
      <c r="C406" s="1537" t="s">
        <v>179</v>
      </c>
      <c r="E406" s="1538"/>
    </row>
    <row r="407" spans="1:5" ht="18">
      <c r="A407" s="1532" t="s">
        <v>1319</v>
      </c>
      <c r="B407" s="1534" t="s">
        <v>2029</v>
      </c>
      <c r="C407" s="1537" t="s">
        <v>179</v>
      </c>
      <c r="E407" s="1538"/>
    </row>
    <row r="408" spans="1:5" ht="18">
      <c r="A408" s="1532" t="s">
        <v>1320</v>
      </c>
      <c r="B408" s="1534" t="s">
        <v>2030</v>
      </c>
      <c r="C408" s="1537" t="s">
        <v>179</v>
      </c>
      <c r="E408" s="1538"/>
    </row>
    <row r="409" spans="1:5" ht="18">
      <c r="A409" s="1532" t="s">
        <v>1321</v>
      </c>
      <c r="B409" s="1534" t="s">
        <v>2031</v>
      </c>
      <c r="C409" s="1537" t="s">
        <v>179</v>
      </c>
      <c r="E409" s="1538"/>
    </row>
    <row r="410" spans="1:5" ht="18">
      <c r="A410" s="1532" t="s">
        <v>1322</v>
      </c>
      <c r="B410" s="1534" t="s">
        <v>2032</v>
      </c>
      <c r="C410" s="1537" t="s">
        <v>179</v>
      </c>
      <c r="E410" s="1538"/>
    </row>
    <row r="411" spans="1:5" ht="18">
      <c r="A411" s="1532" t="s">
        <v>1323</v>
      </c>
      <c r="B411" s="1534" t="s">
        <v>2033</v>
      </c>
      <c r="C411" s="1537" t="s">
        <v>179</v>
      </c>
      <c r="E411" s="1538"/>
    </row>
    <row r="412" spans="1:5" ht="18">
      <c r="A412" s="1532" t="s">
        <v>1324</v>
      </c>
      <c r="B412" s="1539" t="s">
        <v>2034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2035</v>
      </c>
      <c r="C416" s="1537" t="s">
        <v>179</v>
      </c>
      <c r="E416" s="1538"/>
    </row>
    <row r="417" spans="1:5" ht="18">
      <c r="A417" s="1532" t="s">
        <v>1328</v>
      </c>
      <c r="B417" s="1519" t="s">
        <v>2036</v>
      </c>
      <c r="C417" s="1537" t="s">
        <v>179</v>
      </c>
      <c r="E417" s="1538"/>
    </row>
    <row r="418" spans="1:5" ht="18">
      <c r="A418" s="1577" t="s">
        <v>1329</v>
      </c>
      <c r="B418" s="1544" t="s">
        <v>2037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L23" sqref="L23:O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2082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83">
        <f>$B$7</f>
        <v>0</v>
      </c>
      <c r="J14" s="1784"/>
      <c r="K14" s="178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5">
        <f>$B$9</f>
        <v>0</v>
      </c>
      <c r="J16" s="1776"/>
      <c r="K16" s="177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819" t="str">
        <f>CONCATENATE("Уточнен план ",$C$3)</f>
        <v>Уточнен план </v>
      </c>
      <c r="M23" s="1820"/>
      <c r="N23" s="1820"/>
      <c r="O23" s="1821"/>
      <c r="P23" s="1828" t="str">
        <f>CONCATENATE("Отчет ",$C$3)</f>
        <v>Отчет </v>
      </c>
      <c r="Q23" s="1829"/>
      <c r="R23" s="1829"/>
      <c r="S23" s="183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2048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8" t="s">
        <v>730</v>
      </c>
      <c r="K30" s="180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4" t="s">
        <v>733</v>
      </c>
      <c r="K33" s="180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6" t="s">
        <v>189</v>
      </c>
      <c r="K39" s="180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2" t="s">
        <v>194</v>
      </c>
      <c r="K47" s="1803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4" t="s">
        <v>195</v>
      </c>
      <c r="K48" s="180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8" t="s">
        <v>266</v>
      </c>
      <c r="K66" s="179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8" t="s">
        <v>708</v>
      </c>
      <c r="K70" s="179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8" t="s">
        <v>214</v>
      </c>
      <c r="K76" s="179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8" t="s">
        <v>216</v>
      </c>
      <c r="K79" s="1799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0" t="s">
        <v>217</v>
      </c>
      <c r="K80" s="1801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0" t="s">
        <v>218</v>
      </c>
      <c r="K81" s="1801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0" t="s">
        <v>1647</v>
      </c>
      <c r="K82" s="1801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8" t="s">
        <v>219</v>
      </c>
      <c r="K83" s="179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2041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8" t="s">
        <v>228</v>
      </c>
      <c r="K98" s="1799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8" t="s">
        <v>229</v>
      </c>
      <c r="K99" s="1799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8" t="s">
        <v>230</v>
      </c>
      <c r="K100" s="1799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8" t="s">
        <v>231</v>
      </c>
      <c r="K101" s="179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8" t="s">
        <v>1648</v>
      </c>
      <c r="K108" s="179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8" t="s">
        <v>1645</v>
      </c>
      <c r="K112" s="1799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8" t="s">
        <v>1646</v>
      </c>
      <c r="K113" s="1799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0" t="s">
        <v>241</v>
      </c>
      <c r="K114" s="1801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8" t="s">
        <v>267</v>
      </c>
      <c r="K115" s="179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6" t="s">
        <v>242</v>
      </c>
      <c r="K118" s="1797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6" t="s">
        <v>243</v>
      </c>
      <c r="K119" s="1797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6" t="s">
        <v>614</v>
      </c>
      <c r="K127" s="1797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6" t="s">
        <v>672</v>
      </c>
      <c r="K130" s="1797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8" t="s">
        <v>673</v>
      </c>
      <c r="K131" s="179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1" t="s">
        <v>900</v>
      </c>
      <c r="K136" s="1792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3" t="s">
        <v>681</v>
      </c>
      <c r="K140" s="1794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3" t="s">
        <v>681</v>
      </c>
      <c r="K141" s="1794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2023-04-12T10:54:24Z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