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<sst xmlns="http://schemas.openxmlformats.org/spreadsheetml/2006/main" count="2859" uniqueCount="2079">
  <si>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</si>
  <si>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</si>
  <si>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</si>
  <si>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</si>
  <si>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</si>
  <si>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</si>
  <si>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</si>
  <si>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</si>
  <si>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</si>
  <si>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</si>
  <si>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</si>
  <si>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</si>
  <si>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</si>
  <si>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</si>
  <si>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</si>
  <si>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</si>
  <si>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</si>
  <si>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</si>
  <si>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</si>
  <si>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</si>
  <si>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</si>
  <si>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</si>
  <si>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</si>
  <si>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</si>
  <si>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</si>
  <si>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</si>
  <si>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</si>
  <si>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</si>
  <si>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</si>
  <si>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</si>
  <si>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</si>
  <si>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</si>
  <si>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</si>
  <si>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</si>
  <si>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</si>
  <si>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</si>
  <si>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</si>
  <si>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</si>
  <si>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</si>
  <si>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</si>
  <si>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</si>
  <si>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</si>
  <si>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</si>
  <si>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</si>
  <si>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</si>
  <si>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</si>
  <si>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</si>
  <si>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</si>
  <si>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</si>
  <si>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</si>
  <si>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</si>
  <si>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</si>
  <si>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</si>
  <si>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</si>
  <si>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</si>
  <si>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</si>
  <si>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</si>
  <si>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</si>
  <si>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</si>
  <si>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</si>
  <si>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</si>
  <si>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</si>
  <si>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</si>
  <si>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</si>
  <si>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</si>
  <si>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</si>
  <si>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</si>
  <si>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</si>
  <si>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</si>
  <si>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</si>
  <si>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</si>
  <si>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</si>
  <si>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</si>
  <si>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</si>
  <si>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</si>
  <si>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</si>
  <si>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</si>
  <si>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</si>
  <si>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</si>
  <si>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</si>
  <si>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</si>
  <si>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</si>
  <si>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</si>
  <si>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</si>
  <si>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</si>
  <si>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</si>
  <si>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</si>
  <si>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</si>
  <si>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</si>
  <si>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</si>
  <si>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</si>
  <si>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</si>
  <si>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</si>
  <si>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</si>
  <si>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</si>
  <si>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</si>
  <si>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</si>
  <si>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</si>
  <si>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</si>
  <si>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</si>
  <si>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</si>
  <si>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</si>
  <si>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</si>
  <si>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</si>
  <si>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</si>
  <si>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</si>
  <si>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</si>
  <si>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</si>
  <si>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</si>
  <si>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</si>
  <si>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</si>
  <si>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</si>
  <si>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</si>
  <si>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</si>
  <si>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</si>
  <si>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</si>
  <si>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</si>
  <si>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</si>
  <si>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</si>
  <si>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</si>
  <si>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</si>
  <si>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</si>
  <si>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</si>
  <si>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</si>
  <si>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</si>
  <si>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</si>
  <si>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</si>
  <si>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</si>
  <si>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</si>
  <si>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</si>
  <si>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</si>
  <si>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</si>
  <si>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</si>
  <si>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</si>
  <si>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</si>
  <si>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</si>
  <si>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</si>
  <si>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</si>
  <si>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</si>
  <si>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</si>
  <si>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</si>
  <si>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</si>
  <si>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</si>
  <si>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</si>
  <si>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</si>
  <si>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</si>
  <si>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</si>
  <si>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</si>
  <si>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</si>
  <si>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</si>
  <si>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</si>
  <si>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</si>
  <si>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</si>
  <si>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</si>
  <si>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</si>
  <si>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</si>
  <si>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</si>
  <si>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</si>
  <si>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</si>
  <si>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</si>
  <si>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</si>
  <si>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</si>
  <si>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</si>
  <si>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</si>
  <si>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</si>
  <si>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</si>
  <si>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</si>
  <si>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</si>
  <si>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</si>
  <si>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</si>
  <si>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</si>
  <si>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</si>
  <si>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</si>
  <si>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</si>
  <si>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</si>
  <si>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</si>
  <si>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</si>
  <si>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</si>
  <si>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</si>
  <si>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</si>
  <si>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</si>
  <si>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</si>
  <si>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</si>
  <si>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</si>
  <si>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</si>
  <si>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</si>
  <si>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</si>
  <si>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</si>
  <si>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</si>
  <si>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</si>
  <si>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</si>
  <si>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</si>
  <si>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</si>
  <si>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</si>
  <si>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</si>
  <si>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</si>
  <si>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</si>
  <si>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</si>
  <si>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</si>
  <si>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</si>
  <si>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</si>
  <si>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</si>
  <si>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</si>
  <si>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</si>
  <si>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</si>
  <si>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</si>
  <si>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</si>
  <si>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</si>
  <si>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</si>
  <si>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</si>
  <si>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</si>
  <si>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</si>
  <si>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</si>
  <si>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</si>
  <si>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</si>
  <si>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</si>
  <si>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</si>
  <si>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</si>
  <si>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</si>
  <si>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</si>
  <si>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</si>
  <si>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</si>
  <si>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</si>
  <si>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</si>
  <si>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</si>
  <si>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</si>
  <si>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</si>
  <si>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</si>
  <si>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</si>
  <si>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</si>
  <si>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</si>
  <si>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</si>
  <si>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</si>
  <si>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</si>
  <si>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</si>
  <si>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</si>
  <si>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</si>
  <si>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</si>
  <si>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</si>
  <si>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</si>
  <si>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</si>
  <si>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</si>
  <si>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</si>
  <si>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</si>
  <si>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</si>
  <si>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</si>
  <si>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</si>
  <si>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</si>
  <si>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</si>
  <si>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</si>
  <si>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</si>
  <si>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</si>
  <si>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</si>
  <si>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</si>
  <si>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</si>
  <si>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</si>
  <si>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</si>
  <si>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</si>
  <si>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</si>
  <si>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</si>
  <si>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</si>
  <si>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</si>
  <si>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</si>
  <si>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</si>
  <si>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</si>
  <si>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</si>
  <si>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</si>
  <si>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</si>
  <si>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</si>
  <si>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</si>
  <si>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</si>
  <si>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</si>
  <si>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</si>
  <si>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</si>
  <si>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</si>
  <si>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</si>
  <si>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</si>
  <si>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</si>
  <si>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</si>
  <si>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</si>
  <si>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</si>
  <si>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</si>
  <si>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</si>
  <si>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</si>
  <si>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</si>
  <si>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</si>
  <si>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</si>
  <si>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</si>
  <si>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</si>
  <si>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</si>
  <si>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</si>
  <si>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</si>
  <si>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</si>
  <si>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</si>
  <si>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</si>
  <si>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</si>
  <si>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</si>
  <si>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</si>
  <si>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</si>
  <si>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</si>
  <si>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</si>
  <si>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</si>
  <si>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</si>
  <si>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</si>
  <si>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</si>
  <si>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</si>
  <si>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</si>
  <si>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</si>
  <si>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</si>
  <si>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</si>
  <si>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</si>
  <si>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</si>
  <si>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</si>
  <si>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</si>
  <si>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</si>
  <si>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</si>
  <si>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</si>
  <si>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</si>
  <si>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</si>
  <si>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</si>
  <si>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</si>
  <si>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</si>
  <si>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</si>
  <si>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</si>
  <si>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</si>
  <si>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</si>
  <si>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</si>
  <si>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</si>
  <si>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</si>
  <si>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</si>
  <si>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</si>
  <si>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</si>
  <si>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</si>
  <si>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</si>
  <si>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</si>
  <si>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</si>
  <si>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</si>
  <si>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</si>
  <si>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</si>
  <si>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</si>
  <si>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</si>
  <si>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</si>
  <si>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</si>
  <si>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</si>
  <si>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</si>
  <si>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</si>
  <si>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</si>
  <si>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</si>
  <si>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</si>
  <si>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</si>
  <si>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</si>
  <si>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</si>
  <si>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</si>
  <si>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</si>
  <si>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</si>
  <si>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</si>
  <si>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</si>
  <si>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</si>
  <si>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</si>
  <si>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</si>
  <si>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</si>
  <si>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</si>
  <si>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</si>
  <si>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</si>
  <si>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</si>
  <si>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</si>
  <si>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</si>
  <si>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</si>
  <si>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</si>
  <si>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</si>
  <si>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</si>
  <si>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</si>
  <si>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</si>
  <si>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</si>
  <si>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</si>
  <si>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</si>
  <si>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</si>
  <si>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</si>
  <si>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</si>
  <si>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</si>
  <si>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</si>
  <si>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</si>
  <si>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</si>
  <si>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</si>
  <si>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</si>
  <si>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</si>
  <si>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</si>
  <si>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</si>
  <si>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</si>
  <si>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</si>
  <si>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</si>
  <si>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</si>
  <si>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</si>
  <si>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</si>
  <si>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</si>
  <si>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</si>
  <si>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</si>
  <si>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</si>
  <si>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</si>
  <si>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</si>
  <si>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</si>
  <si>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</si>
  <si>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</si>
  <si>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</si>
  <si>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</si>
  <si>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</si>
  <si>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</si>
  <si>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</si>
  <si>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</si>
  <si>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</si>
  <si>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</si>
  <si>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</si>
  <si>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</si>
  <si>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</si>
  <si>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</si>
  <si>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</si>
  <si>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</si>
  <si>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</si>
  <si>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</si>
  <si>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</si>
  <si>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</si>
  <si>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</si>
  <si>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</si>
  <si>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</si>
  <si>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</si>
  <si>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</si>
  <si>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</si>
  <si>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</si>
  <si>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</si>
  <si>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</si>
  <si>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</si>
  <si>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</si>
  <si>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</si>
  <si>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</si>
  <si>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</si>
  <si>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</si>
  <si>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</si>
  <si>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</si>
  <si>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</si>
  <si>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</si>
  <si>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</si>
  <si>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</si>
  <si>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</si>
  <si>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</si>
  <si>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</si>
  <si>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</si>
  <si>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</si>
  <si>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</si>
  <si>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</si>
  <si>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</si>
  <si>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</si>
  <si>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</si>
  <si>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</si>
  <si>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</si>
  <si>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</si>
  <si>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</si>
  <si>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</si>
  <si>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</si>
  <si>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</si>
  <si>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</si>
  <si>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</si>
  <si>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</si>
  <si>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</si>
  <si>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</si>
  <si>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</si>
  <si>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</si>
  <si>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</si>
  <si>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</si>
  <si>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</si>
  <si>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</si>
  <si>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</si>
  <si>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</si>
  <si>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</si>
  <si>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</si>
  <si>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</si>
  <si>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</si>
  <si>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</si>
  <si>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</si>
  <si>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</si>
  <si>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</si>
  <si>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</si>
  <si>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</si>
  <si>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</si>
  <si>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</si>
  <si>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</si>
  <si>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</si>
  <si>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</si>
  <si>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</si>
  <si>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</si>
  <si>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</si>
  <si>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</si>
  <si>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</si>
  <si>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</si>
  <si>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</si>
  <si>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</si>
  <si>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</si>
  <si>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</si>
  <si>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</si>
  <si>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</si>
  <si>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</si>
  <si>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</si>
  <si>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</si>
  <si>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</si>
  <si>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</si>
  <si>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</si>
  <si>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</si>
  <si>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</si>
  <si>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</si>
  <si>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</si>
  <si>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</si>
  <si>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</si>
  <si>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</si>
  <si>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</si>
  <si>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</si>
  <si>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</si>
  <si>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</si>
  <si>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</si>
  <si>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</si>
  <si>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</si>
  <si>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</si>
  <si>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</si>
  <si>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</si>
  <si>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</si>
  <si>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</si>
  <si>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</si>
  <si>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</si>
  <si>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</si>
  <si>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</si>
  <si>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</si>
  <si>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</si>
  <si>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</si>
  <si>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</si>
  <si>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</si>
  <si>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</si>
  <si>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</si>
  <si>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</si>
  <si>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</si>
  <si>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</si>
  <si>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</si>
  <si>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</si>
  <si>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</si>
  <si>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</si>
  <si>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</si>
  <si>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</si>
  <si>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</si>
  <si>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</si>
  <si>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</si>
  <si>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</si>
  <si>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</si>
  <si>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</si>
  <si>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</si>
  <si>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</si>
  <si>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</si>
  <si>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</si>
  <si>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</si>
  <si>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</si>
  <si>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</si>
  <si>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</si>
  <si>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</si>
  <si>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</si>
  <si>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</si>
  <si>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</si>
  <si>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</si>
  <si>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</si>
  <si>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</si>
  <si>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</si>
  <si>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</si>
  <si>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</si>
  <si>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</si>
  <si>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</si>
  <si>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</si>
  <si>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</si>
  <si>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</si>
  <si>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</si>
  <si>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</si>
  <si>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</si>
  <si>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</si>
  <si>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</si>
  <si>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</si>
  <si>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</si>
  <si>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</si>
  <si>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</si>
  <si>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</si>
  <si>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</si>
  <si>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</si>
  <si>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</si>
  <si>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</si>
  <si>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</si>
  <si>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</si>
  <si>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</si>
  <si>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</si>
  <si>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</si>
  <si>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</si>
  <si>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</si>
  <si>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</si>
  <si>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</si>
  <si>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</si>
  <si>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</si>
  <si>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</si>
  <si>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</si>
  <si>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</si>
  <si>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</si>
  <si>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</si>
  <si>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</si>
  <si>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</si>
  <si>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</si>
  <si>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</si>
  <si>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</si>
  <si>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</si>
  <si>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</si>
  <si>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</si>
  <si>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</si>
  <si>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</si>
  <si>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</si>
  <si>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</si>
  <si>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</si>
  <si>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</si>
  <si>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</si>
  <si>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</si>
  <si>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</si>
  <si>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</si>
  <si>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</si>
  <si>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</si>
  <si>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</si>
  <si>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</si>
  <si>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</si>
  <si>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</si>
  <si>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</si>
  <si>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</si>
  <si>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</si>
  <si>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</si>
  <si>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</si>
  <si>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</si>
  <si>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</si>
  <si>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</si>
  <si>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</si>
  <si>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</si>
  <si>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</si>
  <si>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</si>
  <si>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</si>
  <si>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</si>
  <si>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</si>
  <si>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</si>
  <si>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</si>
  <si>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</si>
  <si>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</si>
  <si>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</si>
  <si>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</si>
  <si>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</si>
  <si>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</si>
  <si>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</si>
  <si>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</si>
  <si>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</si>
  <si>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</si>
  <si>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</si>
  <si>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</si>
  <si>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</si>
  <si>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</si>
  <si>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</si>
  <si>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</si>
  <si>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</si>
  <si>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</si>
  <si>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</si>
  <si>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</si>
  <si>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</si>
  <si>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</si>
  <si>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</si>
  <si>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</si>
  <si>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</si>
  <si>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</si>
  <si>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</si>
  <si>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</si>
  <si>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</si>
  <si>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</si>
  <si>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</si>
  <si>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</si>
  <si>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</si>
  <si>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</si>
  <si>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</si>
  <si>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</si>
  <si>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</si>
  <si>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</si>
  <si>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</si>
  <si>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</si>
  <si>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</si>
  <si>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</si>
  <si>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</si>
  <si>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</si>
  <si>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</si>
  <si>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</si>
  <si>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</si>
  <si>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</si>
  <si>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</si>
  <si>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</si>
  <si>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</si>
  <si>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</si>
  <si>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</si>
  <si>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</si>
  <si>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</si>
  <si>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</si>
  <si>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</si>
  <si>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</si>
  <si>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</si>
  <si>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</si>
  <si>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</si>
  <si>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</si>
  <si>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</si>
  <si>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</si>
  <si>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</si>
  <si>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</si>
  <si>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</si>
  <si>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</si>
  <si>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</si>
  <si>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</si>
  <si>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</si>
  <si>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</si>
  <si>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</si>
  <si>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</si>
  <si>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</si>
  <si>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</si>
  <si>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</si>
  <si>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</si>
  <si>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</si>
  <si>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</si>
  <si>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</si>
  <si>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</si>
  <si>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</si>
  <si>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</si>
  <si>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</si>
  <si>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</si>
  <si>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</si>
  <si>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</si>
  <si>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</si>
  <si>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</si>
  <si>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</si>
  <si>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</si>
  <si>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</si>
  <si>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</si>
  <si>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</si>
  <si>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</si>
  <si>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</si>
  <si>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</si>
  <si>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</si>
  <si>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</si>
  <si>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</si>
  <si>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</si>
  <si>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</si>
  <si>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</si>
  <si>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</si>
  <si>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</si>
  <si>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</si>
  <si>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</si>
  <si>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</si>
  <si>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</si>
  <si>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</si>
  <si>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</si>
  <si>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</si>
  <si>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</si>
  <si>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</si>
  <si>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</si>
  <si>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</si>
  <si>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</si>
  <si>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</si>
  <si>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</si>
  <si>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</si>
  <si>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</si>
  <si>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</si>
  <si>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</si>
  <si>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</si>
  <si>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</si>
  <si>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</si>
  <si>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</si>
  <si>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</si>
  <si>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</si>
  <si>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</si>
  <si>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</si>
  <si>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</si>
  <si>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</si>
  <si>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</si>
  <si>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</si>
  <si>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</si>
  <si>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</si>
  <si>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</si>
  <si>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</si>
  <si>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</si>
  <si>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</si>
  <si>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</si>
  <si>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</si>
  <si>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</si>
  <si>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</si>
  <si>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</si>
  <si>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</si>
  <si>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</si>
  <si>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</si>
  <si>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</si>
  <si>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</si>
  <si>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</si>
  <si>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</si>
  <si>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</si>
  <si>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</si>
  <si>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</si>
  <si>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</si>
  <si>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</si>
  <si>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</si>
  <si>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</si>
  <si>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</si>
  <si>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</si>
  <si>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</si>
  <si>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</si>
  <si>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</si>
  <si>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</si>
  <si>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</si>
  <si>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</si>
  <si>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</si>
  <si>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</si>
  <si>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</si>
  <si>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</si>
  <si>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</si>
  <si>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</si>
  <si>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</si>
  <si>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</si>
  <si>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</si>
  <si>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</si>
  <si>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</si>
  <si>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</si>
  <si>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</si>
  <si>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</si>
  <si>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</si>
  <si>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</si>
  <si>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</si>
  <si>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</si>
  <si>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</si>
  <si>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</si>
  <si>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</si>
  <si>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</si>
  <si>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</si>
  <si>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</si>
  <si>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</si>
  <si>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</si>
  <si>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</si>
  <si>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</si>
  <si>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</si>
  <si>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</si>
  <si>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</si>
  <si>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</si>
  <si>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</si>
  <si>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</si>
  <si>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</si>
  <si>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</si>
  <si>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</si>
  <si>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</si>
  <si>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</si>
  <si>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</si>
  <si>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</si>
  <si>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</si>
  <si>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</si>
  <si>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</si>
  <si>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</si>
  <si>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</si>
  <si>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</si>
  <si>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</si>
  <si>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</si>
  <si>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</si>
  <si>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</si>
  <si>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</si>
  <si>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</si>
  <si>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</si>
  <si>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</si>
  <si>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</si>
  <si>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</si>
  <si>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</si>
  <si>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</si>
  <si>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</si>
  <si>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</si>
  <si>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</si>
  <si>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</si>
  <si>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</si>
  <si>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</si>
  <si>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</si>
  <si>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</si>
  <si>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</si>
  <si>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</si>
  <si>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</si>
  <si>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</si>
  <si>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</si>
  <si>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</si>
  <si>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</si>
  <si>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</si>
  <si>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</si>
  <si>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</si>
  <si>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</si>
  <si>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</si>
  <si>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</si>
  <si>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</si>
  <si>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</si>
  <si>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</si>
  <si>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</si>
  <si>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</si>
  <si>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</si>
  <si>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</si>
  <si>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</si>
  <si>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</si>
  <si>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</si>
  <si>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</si>
  <si>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</si>
  <si>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</si>
  <si>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</si>
  <si>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</si>
  <si>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</si>
  <si>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</si>
  <si>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</si>
  <si>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</si>
  <si>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</si>
  <si>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</si>
  <si>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</si>
  <si>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</si>
  <si>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</si>
  <si>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</si>
  <si>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</si>
  <si>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</si>
  <si>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</si>
  <si>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</si>
  <si>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</si>
  <si>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</si>
  <si>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</si>
  <si>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</si>
  <si>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</si>
  <si>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</si>
  <si>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</si>
  <si>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</si>
  <si>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</si>
  <si>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</si>
  <si>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</si>
  <si>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</si>
  <si>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</si>
  <si>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</si>
  <si>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</si>
  <si>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</si>
  <si>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</si>
  <si>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</si>
  <si>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</si>
  <si>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</si>
  <si>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</si>
  <si>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</si>
  <si>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</si>
  <si>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</si>
  <si>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</si>
  <si>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</si>
  <si>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</si>
  <si>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</si>
  <si>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</si>
  <si>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</si>
  <si>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</si>
  <si>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</si>
  <si>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</si>
  <si>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</si>
  <si>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</si>
  <si>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</si>
  <si>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</si>
  <si>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</si>
  <si>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</si>
  <si>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</si>
  <si>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</si>
  <si>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</si>
  <si>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</si>
  <si>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</si>
  <si>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</si>
  <si>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</si>
  <si>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</si>
  <si>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</si>
  <si>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</si>
  <si>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</si>
  <si>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</si>
  <si>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</si>
  <si>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</si>
  <si>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</si>
  <si>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</si>
  <si>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</si>
  <si>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</si>
  <si>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</si>
  <si>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</si>
  <si>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</si>
  <si>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</si>
  <si>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</si>
  <si>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</si>
  <si>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</si>
  <si>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</si>
  <si>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</si>
  <si>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</si>
  <si>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</si>
  <si>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</si>
  <si>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</si>
  <si>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</si>
  <si>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</si>
  <si>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</si>
  <si>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</si>
  <si>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</si>
  <si>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</si>
  <si>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</si>
  <si>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</si>
  <si>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</si>
  <si>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</si>
  <si>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</si>
  <si>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</si>
  <si>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</si>
  <si>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</si>
  <si>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</si>
  <si>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</si>
  <si>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</si>
  <si>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</si>
  <si>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</si>
  <si>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</si>
  <si>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</si>
  <si>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</si>
  <si>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</si>
  <si>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</si>
  <si>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</si>
  <si>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</si>
  <si>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</si>
  <si>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</si>
  <si>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</si>
  <si>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</si>
  <si>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</si>
  <si>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</si>
  <si>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</si>
  <si>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</si>
  <si>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</si>
  <si>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</si>
  <si>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</si>
  <si>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</si>
  <si>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</si>
  <si>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</si>
  <si>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</si>
  <si>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</si>
  <si>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</si>
  <si>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</si>
  <si>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</si>
  <si>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</si>
  <si>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</si>
  <si>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</si>
  <si>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</si>
  <si>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</si>
  <si>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</si>
  <si>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</si>
  <si>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</si>
  <si>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</si>
  <si>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</si>
  <si>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</si>
  <si>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</si>
  <si>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</si>
  <si>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</si>
  <si>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</si>
  <si>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</si>
  <si>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</si>
  <si>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</si>
  <si>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</si>
  <si>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</si>
  <si>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</si>
  <si>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</si>
  <si>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</si>
  <si>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</si>
  <si>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</si>
  <si>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</si>
  <si>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</si>
  <si>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</si>
  <si>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</si>
  <si>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</si>
  <si>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</si>
  <si>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</si>
  <si>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</si>
  <si>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</si>
  <si>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</si>
  <si>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</si>
  <si>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</si>
  <si>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</si>
  <si>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</si>
  <si>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</si>
  <si>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</si>
  <si>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</si>
  <si>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</si>
  <si>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</si>
  <si>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</si>
  <si>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</si>
  <si>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</si>
  <si>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</si>
  <si>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</si>
  <si>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</si>
  <si>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</si>
  <si>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</si>
  <si>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</si>
  <si>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</si>
  <si>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</si>
  <si>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</si>
  <si>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</si>
  <si>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</si>
  <si>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</si>
  <si>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</si>
  <si>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</si>
  <si>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</si>
  <si>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</si>
  <si>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</si>
  <si>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</si>
  <si>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</si>
  <si>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</si>
  <si>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</si>
  <si>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</si>
  <si>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</si>
  <si>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</si>
  <si>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</si>
  <si>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</si>
  <si>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</si>
  <si>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</si>
  <si>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</si>
  <si>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</si>
  <si>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</si>
  <si>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</si>
  <si>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</si>
  <si>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</si>
  <si>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</si>
  <si>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</si>
  <si>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</si>
  <si>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</si>
  <si>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</si>
  <si>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</si>
  <si>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</si>
  <si>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</si>
  <si>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</si>
  <si>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</si>
  <si>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</si>
  <si>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</si>
  <si>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</si>
  <si>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</si>
  <si>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</si>
  <si>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</si>
  <si>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</si>
  <si>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</si>
  <si>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</si>
  <si>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</si>
  <si>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</si>
  <si>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</si>
  <si>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</si>
  <si>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</si>
  <si>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</si>
  <si>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</si>
  <si>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</si>
  <si>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</si>
  <si>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</si>
  <si>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</si>
  <si>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</si>
  <si>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</si>
  <si>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</si>
  <si>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</si>
  <si>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</si>
  <si>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</si>
  <si>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</si>
  <si>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</si>
  <si>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</si>
  <si>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</si>
  <si>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</si>
  <si>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</si>
  <si>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</si>
  <si>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</si>
  <si>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</si>
  <si>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</si>
  <si>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</si>
  <si>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</si>
  <si>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</si>
  <si>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</si>
  <si>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</si>
  <si>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</si>
  <si>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</si>
  <si>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</si>
  <si>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</si>
  <si>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</si>
  <si>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</si>
  <si>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</si>
  <si>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</si>
  <si>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</si>
  <si>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</si>
  <si>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</si>
  <si>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</si>
  <si>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</si>
  <si>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</si>
  <si>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</si>
  <si>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</si>
  <si>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</si>
  <si>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</si>
  <si>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</si>
  <si>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</si>
  <si>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</si>
  <si>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</si>
  <si>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</si>
  <si>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</si>
  <si>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</si>
  <si>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</si>
  <si>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</si>
  <si>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</si>
  <si>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</si>
  <si>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</si>
  <si>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</si>
  <si>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</si>
  <si>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</si>
  <si>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</si>
  <si>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</si>
  <si>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</si>
  <si>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</si>
  <si>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</si>
  <si>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</si>
  <si>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</si>
  <si>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</si>
  <si>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</si>
  <si>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</si>
  <si>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</si>
  <si>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</si>
  <si>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</si>
  <si>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</si>
  <si>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</si>
  <si>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</si>
  <si>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</si>
  <si>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</si>
  <si>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</si>
  <si>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</si>
  <si>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</si>
  <si>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</si>
  <si>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</si>
  <si>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</si>
  <si>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</si>
  <si>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</si>
  <si>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</si>
  <si>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</si>
  <si>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</si>
  <si>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</si>
  <si>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</si>
  <si>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</si>
  <si>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</si>
  <si>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</si>
  <si>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</si>
  <si>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</si>
  <si>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</si>
  <si>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</si>
  <si>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</si>
  <si>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</si>
  <si>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</si>
  <si>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</si>
  <si>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</si>
  <si>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</si>
  <si>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</si>
  <si>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</si>
  <si>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</si>
  <si>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</si>
  <si>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</si>
  <si>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</si>
  <si>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</si>
  <si>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</si>
  <si>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</si>
  <si>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</si>
  <si>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</si>
  <si>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</si>
  <si>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</si>
  <si>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</si>
  <si>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</si>
  <si>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</si>
  <si>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</si>
  <si>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</si>
  <si>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</si>
  <si>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</si>
  <si>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</si>
  <si>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</si>
  <si>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</si>
  <si>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</si>
  <si>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</si>
  <si>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</si>
  <si>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</si>
  <si>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</si>
  <si>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</si>
  <si>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</si>
  <si>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</si>
  <si>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</si>
  <si>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</si>
  <si>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</si>
  <si>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</si>
  <si>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</si>
  <si>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</si>
  <si>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</si>
  <si>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</si>
  <si>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</si>
  <si>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</si>
  <si>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</si>
  <si>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</si>
  <si>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</si>
  <si>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</si>
  <si>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</si>
  <si>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</si>
  <si>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</si>
  <si>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</si>
  <si>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</si>
  <si>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</si>
  <si>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</si>
  <si>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</si>
  <si>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</si>
  <si>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</si>
  <si>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</si>
  <si>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</si>
  <si>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</si>
  <si>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</si>
  <si>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</si>
  <si>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</si>
  <si>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</si>
  <si>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</si>
  <si>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</si>
  <si>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</si>
  <si>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</si>
  <si>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</si>
  <si>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</si>
  <si>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</si>
  <si>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</si>
  <si>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</si>
  <si>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</si>
  <si>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</si>
  <si>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</si>
  <si>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</si>
  <si>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</si>
  <si>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</si>
  <si>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</si>
  <si>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</si>
  <si>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</si>
  <si>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</si>
  <si>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</si>
  <si>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</si>
  <si>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</si>
  <si>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</si>
  <si>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</si>
  <si>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</si>
  <si>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</si>
  <si>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</si>
  <si>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</si>
  <si>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</si>
  <si>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</si>
  <si>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</si>
  <si>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</si>
  <si>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</si>
  <si>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</si>
  <si>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</si>
  <si>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</si>
  <si>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</si>
  <si>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</si>
  <si>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</si>
  <si>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</si>
  <si>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</si>
  <si>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</si>
  <si>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</si>
  <si>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</si>
  <si>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</si>
  <si>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</si>
  <si>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</si>
  <si>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</si>
  <si>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</si>
  <si>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</si>
  <si>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</si>
  <si>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</si>
  <si>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</si>
  <si>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</si>
  <si>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</si>
  <si>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</si>
  <si>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</si>
  <si>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</si>
  <si>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</si>
  <si>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</si>
  <si>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</si>
  <si>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</si>
  <si>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</si>
  <si>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</si>
  <si>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</si>
  <si>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</si>
  <si>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</si>
  <si>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</si>
  <si>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</si>
  <si>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</si>
  <si>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</si>
  <si>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</si>
  <si>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</si>
  <si>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</si>
  <si>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</si>
  <si>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</si>
  <si>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</si>
  <si>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</si>
  <si>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</si>
  <si>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</si>
  <si>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</si>
  <si>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</si>
  <si>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</si>
  <si>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</si>
  <si>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</si>
  <si>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</si>
  <si>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</si>
  <si>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</si>
  <si>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</si>
  <si>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</si>
  <si>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</si>
  <si>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</si>
  <si>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</si>
  <si>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</si>
  <si>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</si>
  <si>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</si>
  <si>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</si>
  <si>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</si>
  <si>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</si>
  <si>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</si>
  <si>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</si>
  <si>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</si>
  <si>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</si>
  <si>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</si>
  <si>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</si>
  <si>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</si>
  <si>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</si>
  <si>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</si>
  <si>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</si>
  <si>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</si>
  <si>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</si>
  <si>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</si>
  <si>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</si>
  <si>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</si>
  <si>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</si>
  <si>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</si>
  <si>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</si>
  <si>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</si>
  <si>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</si>
  <si>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</si>
  <si>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</si>
  <si>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</si>
  <si>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</si>
  <si>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</si>
  <si>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</si>
  <si>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</si>
  <si>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</si>
  <si>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</si>
  <si>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</si>
  <si>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</si>
  <si>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</si>
  <si>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</si>
  <si>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</si>
  <si>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</si>
  <si>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</si>
  <si>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</si>
  <si>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</si>
  <si>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</si>
  <si>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</si>
  <si>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</si>
  <si>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</si>
  <si>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</si>
  <si>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</si>
  <si>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</si>
  <si>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</si>
  <si>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</si>
  <si>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</si>
  <si>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</si>
  <si>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</si>
  <si>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</si>
  <si>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</si>
  <si>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</si>
  <si>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</si>
  <si>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</si>
  <si>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</si>
  <si>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</si>
  <si>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</si>
  <si>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</si>
  <si>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</si>
  <si>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</si>
  <si>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</si>
  <si>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</si>
  <si>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</si>
  <si>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</si>
  <si>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</si>
  <si>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</si>
  <si>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</si>
  <si>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</si>
  <si>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</si>
  <si>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</si>
  <si>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</si>
  <si>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</si>
  <si>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</si>
  <si>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</si>
  <si>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</si>
  <si>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</si>
  <si>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</si>
  <si>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</si>
  <si>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</si>
  <si>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</si>
  <si>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</si>
  <si>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</si>
  <si>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</si>
  <si>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</si>
  <si>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</si>
  <si>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</si>
  <si>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</si>
  <si>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</si>
  <si>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</si>
  <si>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</si>
  <si>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</si>
  <si>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</si>
  <si>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</si>
  <si>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</si>
  <si>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</si>
  <si>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</si>
  <si>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</si>
  <si>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</si>
  <si>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</si>
  <si>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</si>
  <si>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</si>
  <si>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</si>
  <si>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</si>
  <si>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</si>
  <si>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</si>
  <si>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</si>
  <si>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</si>
  <si>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</si>
  <si>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</si>
  <si>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</si>
  <si>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</si>
  <si>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</si>
  <si>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</si>
  <si>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</si>
  <si>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</si>
  <si>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</si>
  <si>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</si>
  <si>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</si>
  <si>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</si>
  <si>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</si>
  <si>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</si>
  <si>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</si>
  <si>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</si>
  <si>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</si>
  <si>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</si>
  <si>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</si>
  <si>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</si>
  <si>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</si>
  <si>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</si>
  <si>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</si>
  <si>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</si>
  <si>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</si>
  <si>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</si>
  <si>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</si>
  <si>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</si>
  <si>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</si>
  <si>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</si>
  <si>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</si>
  <si>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</si>
  <si>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</si>
  <si>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</si>
  <si>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</si>
  <si>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</si>
  <si>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</si>
  <si>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</si>
  <si>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</si>
  <si>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</si>
  <si>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</si>
  <si>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</si>
  <si>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</si>
  <si>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</si>
  <si>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</si>
  <si>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</si>
  <si>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</si>
  <si>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</si>
  <si>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</si>
  <si>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</si>
  <si>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</si>
  <si>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</si>
  <si>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</si>
  <si>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</si>
  <si>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</si>
  <si>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</si>
  <si>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</si>
  <si>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</si>
  <si>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</si>
  <si>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</si>
  <si>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</si>
  <si>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</si>
  <si>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</si>
  <si>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</si>
  <si>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</si>
  <si>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</si>
  <si>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</si>
  <si>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</si>
  <si>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</si>
  <si>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</si>
  <si>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</si>
  <si>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</si>
  <si>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</si>
  <si>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</si>
  <si>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</si>
  <si>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</si>
  <si>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</si>
  <si>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</si>
  <si>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</si>
  <si>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</si>
  <si>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</si>
  <si>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</si>
  <si>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</si>
  <si>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</si>
  <si>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</si>
  <si>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</si>
  <si>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</si>
  <si>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</si>
  <si>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</si>
  <si>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</si>
  <si>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</si>
  <si>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</si>
  <si>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</si>
  <si>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</si>
  <si>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</si>
  <si>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</si>
  <si>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</si>
  <si>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</si>
  <si>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</si>
  <si>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</si>
  <si>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</si>
  <si>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</si>
  <si>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</si>
  <si>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</si>
  <si>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</si>
  <si>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</si>
  <si>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</si>
  <si>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</si>
  <si>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</si>
  <si>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</si>
  <si>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</si>
  <si>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</si>
  <si>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</si>
  <si>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</si>
  <si>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</si>
  <si>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</si>
  <si>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</si>
  <si>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</si>
  <si>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</si>
  <si>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</si>
  <si>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</si>
  <si>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</si>
  <si>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</si>
  <si>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</si>
  <si>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</si>
  <si>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</si>
  <si>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</si>
  <si>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</si>
  <si>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</si>
  <si>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</si>
  <si>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</si>
  <si>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</si>
  <si>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</si>
  <si>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</si>
  <si>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</si>
  <si>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</si>
  <si>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</si>
  <si>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</si>
  <si>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</si>
  <si>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</si>
  <si>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</si>
  <si>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</si>
  <si>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</si>
  <si>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</si>
  <si>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</si>
  <si>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</si>
  <si>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</si>
  <si>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</si>
  <si>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</si>
  <si>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</si>
  <si>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</si>
  <si>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</si>
  <si>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</si>
  <si>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</si>
  <si>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</si>
  <si>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</si>
  <si>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</si>
  <si>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</si>
  <si>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</si>
  <si>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</si>
  <si>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</si>
  <si>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</si>
  <si>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</si>
  <si>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</si>
  <si>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</si>
  <si>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</si>
  <si>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</si>
  <si>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</si>
  <si>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</si>
  <si>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</si>
  <si>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</si>
  <si>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</si>
  <si>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</si>
  <si>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</si>
  <si>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</si>
  <si>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</si>
  <si>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</si>
  <si>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</si>
  <si>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</si>
  <si>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</si>
  <si>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</si>
  <si>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</si>
  <si>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</si>
  <si>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</si>
  <si>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</si>
  <si>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</si>
  <si>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</si>
  <si>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</si>
  <si>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</si>
  <si>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</si>
  <si>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</si>
  <si>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</si>
  <si>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</si>
  <si>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</si>
  <si>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</si>
  <si>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</si>
  <si>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</si>
  <si>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</si>
  <si>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</si>
  <si>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</si>
  <si>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</si>
  <si>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</si>
  <si>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</si>
  <si>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</si>
  <si>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</si>
  <si>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</si>
  <si>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</si>
  <si>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</si>
  <si>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</si>
  <si>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</si>
  <si>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</si>
  <si>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</si>
  <si>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</si>
  <si>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</si>
  <si>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</si>
  <si>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</si>
  <si>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</si>
  <si>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</si>
  <si>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</si>
  <si>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</si>
  <si>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</si>
  <si>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</si>
  <si>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</si>
  <si>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</si>
  <si>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</si>
  <si>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</si>
  <si>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</si>
  <si>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</si>
  <si>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</si>
  <si>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</si>
  <si>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</si>
  <si>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</si>
  <si>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</si>
  <si>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</si>
  <si>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</si>
  <si>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</si>
  <si>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</si>
  <si>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</si>
  <si>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</si>
  <si>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</si>
  <si>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</si>
  <si>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</si>
  <si>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</si>
  <si>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</si>
  <si>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</si>
  <si>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</si>
  <si>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</si>
  <si>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</si>
  <si>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</si>
  <si>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</si>
  <si>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</si>
  <si>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</si>
  <si>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</si>
  <si>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</si>
  <si>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</si>
  <si>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</si>
  <si>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</si>
  <si>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</si>
  <si>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</si>
  <si>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</si>
  <si>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</si>
  <si>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</si>
  <si>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</si>
  <si>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</si>
  <si>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</si>
  <si>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</si>
  <si>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</si>
  <si>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</si>
  <si>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</si>
  <si>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</si>
  <si>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</si>
  <si>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</si>
  <si>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</si>
  <si>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</si>
  <si>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</si>
  <si>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</si>
  <si>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</si>
  <si>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</si>
  <si>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</si>
  <si>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</si>
  <si>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</si>
  <si>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</si>
  <si>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</si>
  <si>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</si>
  <si>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</si>
  <si>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</si>
  <si>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</si>
  <si>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</si>
  <si>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</si>
  <si>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</si>
  <si>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</si>
  <si>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</si>
  <si>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</si>
  <si>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</si>
  <si>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</si>
  <si>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</si>
  <si>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</si>
  <si>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</si>
  <si>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</si>
  <si>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</si>
  <si>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</si>
  <si>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</si>
  <si>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</si>
  <si>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</si>
  <si>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</si>
  <si>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</si>
  <si>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</si>
  <si>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</si>
  <si>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</si>
  <si>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</si>
  <si>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</si>
  <si>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</si>
  <si>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</si>
  <si>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</si>
  <si>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</si>
  <si>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</si>
  <si>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</si>
  <si>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</si>
  <si>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</si>
  <si>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</si>
  <si>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</si>
  <si>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</si>
  <si>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</si>
  <si>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</si>
  <si>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</si>
  <si>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</si>
  <si>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</si>
  <si>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</si>
  <si>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</si>
  <si>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</si>
  <si>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</si>
  <si>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</si>
  <si>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</si>
  <si>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</si>
  <si>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</si>
  <si>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</si>
  <si>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</si>
  <si>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</si>
  <si>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</si>
  <si>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</si>
  <si>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</si>
  <si>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</si>
  <si>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</si>
  <si>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</si>
  <si>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</si>
  <si>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</si>
  <si>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</si>
  <si>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</si>
  <si>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</si>
  <si>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</si>
  <si>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</si>
  <si>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</si>
  <si>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</si>
  <si>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</si>
  <si>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</si>
  <si>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</si>
  <si>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</si>
  <si>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</si>
  <si>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</si>
  <si>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</si>
  <si>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</si>
  <si>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</si>
  <si>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</si>
  <si>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</si>
  <si>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</si>
  <si>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</si>
  <si>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</si>
  <si>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</si>
  <si>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</si>
  <si>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</si>
  <si>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</si>
  <si>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</si>
  <si>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</si>
  <si>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</si>
  <si>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</si>
  <si>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</si>
  <si>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</si>
  <si>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</si>
  <si>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</si>
  <si>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</si>
  <si>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</si>
  <si>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</si>
  <si>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</si>
  <si>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</si>
  <si>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</si>
  <si>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</si>
  <si>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</si>
  <si>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</si>
  <si>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</si>
  <si>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</si>
  <si>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</si>
  <si>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</si>
  <si>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</si>
  <si>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</si>
  <si>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</si>
  <si>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</si>
  <si>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</si>
  <si>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</si>
  <si>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</si>
  <si>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</si>
  <si>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</si>
  <si>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</si>
  <si>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</si>
  <si>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</si>
  <si>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</si>
  <si>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</si>
  <si>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</si>
  <si>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</si>
  <si>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</si>
  <si>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</si>
  <si>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</si>
  <si>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</si>
  <si>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</si>
  <si>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</si>
  <si>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</si>
  <si>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</si>
  <si>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</si>
  <si>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</si>
  <si>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</si>
  <si>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</si>
  <si>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</si>
  <si>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</si>
  <si>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</si>
  <si>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</si>
  <si>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</si>
  <si>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</si>
  <si>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</si>
  <si>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</si>
  <si>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</si>
  <si>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</si>
  <si>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</si>
  <si>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</si>
  <si>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</si>
  <si>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</si>
  <si>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</si>
  <si>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</si>
  <si>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</si>
  <si>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</si>
  <si>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</si>
  <si>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</si>
  <si>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</si>
  <si>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</si>
  <si>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</si>
  <si>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</si>
  <si>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</si>
  <si>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</si>
  <si>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</si>
  <si>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</si>
  <si>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</si>
  <si>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</si>
  <si>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</si>
  <si>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</si>
  <si>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</si>
  <si>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</si>
  <si>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</si>
  <si>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</si>
  <si>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</si>
  <si>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</si>
  <si>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</si>
  <si>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</si>
  <si>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</si>
  <si>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</si>
  <si>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</si>
  <si>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</si>
  <si>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</si>
  <si>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</si>
  <si>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</si>
  <si>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</si>
  <si>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</si>
  <si>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</si>
  <si>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</si>
  <si>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</si>
  <si>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</si>
  <si>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</si>
  <si>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</si>
  <si>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</si>
  <si>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</si>
  <si>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</si>
  <si>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</si>
  <si>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</si>
  <si>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</si>
  <si>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</si>
  <si>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</si>
  <si>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</si>
  <si>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</si>
  <si>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</si>
  <si>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</si>
  <si>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</si>
  <si>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</si>
  <si>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</si>
  <si>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</si>
  <si>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</si>
  <si>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</si>
  <si>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</si>
  <si>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</si>
  <si>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</si>
  <si>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</si>
  <si>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</si>
  <si>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</si>
  <si>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</si>
  <si>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</si>
  <si>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</si>
  <si>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</si>
  <si>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</si>
  <si>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</si>
  <si>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</si>
  <si>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</si>
  <si>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</si>
  <si>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</si>
  <si>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</si>
  <si>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</si>
  <si>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</si>
  <si>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</si>
  <si>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</si>
  <si>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</si>
  <si>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</si>
  <si>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</si>
  <si>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</si>
  <si>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</si>
  <si>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</si>
  <si>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</si>
  <si>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</si>
  <si>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</si>
  <si>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</si>
  <si>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</si>
  <si>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</si>
  <si>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</si>
  <si>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</si>
  <si>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</si>
  <si>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</si>
  <si>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</si>
  <si>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</si>
  <si>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</si>
  <si>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</si>
  <si>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</si>
  <si>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</si>
  <si>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</si>
  <si>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</si>
  <si>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</si>
  <si>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</si>
  <si>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</si>
  <si>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</si>
  <si>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</si>
  <si>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</si>
  <si>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</si>
  <si>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</si>
  <si>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</si>
  <si>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</si>
  <si>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</si>
  <si>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</si>
  <si>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</si>
  <si>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</si>
  <si>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</si>
  <si>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</si>
  <si>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</si>
  <si>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</si>
  <si>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</si>
  <si>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</si>
  <si>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</si>
  <si>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b756</t>
  </si>
  <si>
    <t xml:space="preserve">Ирина Азманова 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</si>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</sst>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 t="str">
        <f>+OTCHET!B9</f>
        <v>Твърдица</v>
      </c>
      <c r="C2" s="1736"/>
      <c r="D2" s="1737"/>
      <c r="E2" s="1019"/>
      <c r="F2" s="1020">
        <f>+OTCHET!H9</f>
        <v>0</v>
      </c>
      <c r="G2" s="1021" t="str">
        <f>+OTCHET!F12</f>
        <v>7004</v>
      </c>
      <c r="H2" s="1022"/>
      <c r="I2" s="1738">
        <f>+OTCHET!H607</f>
        <v>0</v>
      </c>
      <c r="J2" s="1739"/>
      <c r="K2" s="1013"/>
      <c r="L2" s="1740">
        <f>OTCHET!H605</f>
        <v>0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5" t="s">
        <v>990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44408</v>
      </c>
      <c r="M6" s="1019"/>
      <c r="N6" s="1044" t="s">
        <v>992</v>
      </c>
      <c r="O6" s="1008"/>
      <c r="P6" s="1045">
        <f>OTCHET!F9</f>
        <v>44408</v>
      </c>
      <c r="Q6" s="1044" t="s">
        <v>992</v>
      </c>
      <c r="R6" s="1046"/>
      <c r="S6" s="1746">
        <f>+Q4</f>
        <v>2021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6" t="s">
        <v>969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44408</v>
      </c>
      <c r="H9" s="1019"/>
      <c r="I9" s="1069">
        <f>+L4</f>
        <v>2021</v>
      </c>
      <c r="J9" s="1070">
        <f>+L6</f>
        <v>44408</v>
      </c>
      <c r="K9" s="1071"/>
      <c r="L9" s="1072">
        <f>+L6</f>
        <v>44408</v>
      </c>
      <c r="M9" s="1071"/>
      <c r="N9" s="1073">
        <f>+L6</f>
        <v>44408</v>
      </c>
      <c r="O9" s="1074"/>
      <c r="P9" s="1075">
        <f>+L4</f>
        <v>2021</v>
      </c>
      <c r="Q9" s="1073">
        <f>+L6</f>
        <v>44408</v>
      </c>
      <c r="R9" s="1046"/>
      <c r="S9" s="1729" t="s">
        <v>970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1988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1987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1009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1011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1013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1015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1017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1019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1989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1022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1027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1029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1031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1038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1040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1042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1044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1046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1739</v>
      </c>
      <c r="K42" s="1095"/>
      <c r="L42" s="1108">
        <f>+IF($P$2=33,$Q42,0)</f>
        <v>0</v>
      </c>
      <c r="M42" s="1095"/>
      <c r="N42" s="1109">
        <f>+ROUND(+G42+J42+L42,0)</f>
        <v>1739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1739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1051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1052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1054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1739</v>
      </c>
      <c r="K46" s="1095"/>
      <c r="L46" s="1126">
        <f>+ROUND(+SUM(L42:L45),0)</f>
        <v>0</v>
      </c>
      <c r="M46" s="1095"/>
      <c r="N46" s="1127">
        <f>+ROUND(+SUM(N42:N45),0)</f>
        <v>1739</v>
      </c>
      <c r="O46" s="1097"/>
      <c r="P46" s="1125">
        <f>+ROUND(+SUM(P42:P45),0)</f>
        <v>0</v>
      </c>
      <c r="Q46" s="1126">
        <f>+ROUND(+SUM(Q42:Q45),0)</f>
        <v>1739</v>
      </c>
      <c r="R46" s="1046"/>
      <c r="S46" s="1696" t="s">
        <v>1056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1739</v>
      </c>
      <c r="K48" s="1095"/>
      <c r="L48" s="1200">
        <f>+ROUND(L23+L28+L35+L40+L46,0)</f>
        <v>0</v>
      </c>
      <c r="M48" s="1095"/>
      <c r="N48" s="1201">
        <f>+ROUND(N23+N28+N35+N40+N46,0)</f>
        <v>1739</v>
      </c>
      <c r="O48" s="1202"/>
      <c r="P48" s="1199">
        <f>+ROUND(P23+P28+P35+P40+P46,0)</f>
        <v>0</v>
      </c>
      <c r="Q48" s="1200">
        <f>+ROUND(Q23+Q28+Q35+Q40+Q46,0)</f>
        <v>1739</v>
      </c>
      <c r="R48" s="1046"/>
      <c r="S48" s="1708" t="s">
        <v>1058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9633</v>
      </c>
      <c r="K51" s="1095"/>
      <c r="L51" s="1102">
        <f>+IF($P$2=33,$Q51,0)</f>
        <v>0</v>
      </c>
      <c r="M51" s="1095"/>
      <c r="N51" s="1132">
        <f>+ROUND(+G51+J51+L51,0)</f>
        <v>9633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9633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1064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1066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1068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1070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9633</v>
      </c>
      <c r="K56" s="1095"/>
      <c r="L56" s="1208">
        <f>+ROUND(+SUM(L51:L55),0)</f>
        <v>0</v>
      </c>
      <c r="M56" s="1095"/>
      <c r="N56" s="1209">
        <f>+ROUND(+SUM(N51:N55),0)</f>
        <v>9633</v>
      </c>
      <c r="O56" s="1097"/>
      <c r="P56" s="1207">
        <f>+ROUND(+SUM(P51:P55),0)</f>
        <v>0</v>
      </c>
      <c r="Q56" s="1208">
        <f>+ROUND(+SUM(Q51:Q55),0)</f>
        <v>9633</v>
      </c>
      <c r="R56" s="1046"/>
      <c r="S56" s="1696" t="s">
        <v>1072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1077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1079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1081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1085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1090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1092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1097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1099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1104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1106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9633</v>
      </c>
      <c r="K77" s="1095"/>
      <c r="L77" s="1233">
        <f>+ROUND(L56+L63+L67+L71+L75,0)</f>
        <v>0</v>
      </c>
      <c r="M77" s="1095"/>
      <c r="N77" s="1234">
        <f>+ROUND(N56+N63+N67+N71+N75,0)</f>
        <v>9633</v>
      </c>
      <c r="O77" s="1097"/>
      <c r="P77" s="1231">
        <f>+ROUND(P56+P63+P67+P71+P75,0)</f>
        <v>0</v>
      </c>
      <c r="Q77" s="1232">
        <f>+ROUND(Q56+Q63+Q67+Q71+Q75,0)</f>
        <v>9633</v>
      </c>
      <c r="R77" s="1046"/>
      <c r="S77" s="1699" t="s">
        <v>1108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468</v>
      </c>
      <c r="K79" s="1095"/>
      <c r="L79" s="1108">
        <f>+IF($P$2=33,$Q79,0)</f>
        <v>0</v>
      </c>
      <c r="M79" s="1095"/>
      <c r="N79" s="1109">
        <f>+ROUND(+G79+J79+L79,0)</f>
        <v>468</v>
      </c>
      <c r="O79" s="1097"/>
      <c r="P79" s="1107">
        <f>+ROUND(OTCHET!E419,0)</f>
        <v>0</v>
      </c>
      <c r="Q79" s="1108">
        <f>+ROUND(OTCHET!L419,0)</f>
        <v>468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1113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468</v>
      </c>
      <c r="K81" s="1095"/>
      <c r="L81" s="1242">
        <f>+ROUND(L79+L80,0)</f>
        <v>0</v>
      </c>
      <c r="M81" s="1095"/>
      <c r="N81" s="1243">
        <f>+ROUND(N79+N80,0)</f>
        <v>468</v>
      </c>
      <c r="O81" s="1097"/>
      <c r="P81" s="1241">
        <f>+ROUND(P79+P80,0)</f>
        <v>0</v>
      </c>
      <c r="Q81" s="1242">
        <f>+ROUND(Q79+Q80,0)</f>
        <v>468</v>
      </c>
      <c r="R81" s="1046"/>
      <c r="S81" s="1687" t="s">
        <v>1115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-7426</v>
      </c>
      <c r="K83" s="1095"/>
      <c r="L83" s="1255">
        <f>+ROUND(L48,0)-ROUND(L77,0)+ROUND(L81,0)</f>
        <v>0</v>
      </c>
      <c r="M83" s="1095"/>
      <c r="N83" s="1256">
        <f>+ROUND(N48,0)-ROUND(N77,0)+ROUND(N81,0)</f>
        <v>-7426</v>
      </c>
      <c r="O83" s="1257"/>
      <c r="P83" s="1254">
        <f>+ROUND(P48,0)-ROUND(P77,0)+ROUND(P81,0)</f>
        <v>0</v>
      </c>
      <c r="Q83" s="1255">
        <f>+ROUND(Q48,0)-ROUND(Q77,0)+ROUND(Q81,0)</f>
        <v>-7426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7426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7426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7426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1123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1125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1130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1132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1134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1136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1141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1143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1145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1151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1153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1156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1158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1160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1165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1167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1172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1174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1176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7426</v>
      </c>
      <c r="K123" s="1095"/>
      <c r="L123" s="1120">
        <f>+IF($P$2=33,$Q123,0)</f>
        <v>0</v>
      </c>
      <c r="M123" s="1095"/>
      <c r="N123" s="1121">
        <f>+ROUND(+G123+J123+L123,0)</f>
        <v>7426</v>
      </c>
      <c r="O123" s="1097"/>
      <c r="P123" s="1119">
        <f>+ROUND(OTCHET!E524,0)</f>
        <v>0</v>
      </c>
      <c r="Q123" s="1120">
        <f>+ROUND(OTCHET!L524,0)</f>
        <v>7426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1183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1185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7426</v>
      </c>
      <c r="K127" s="1095"/>
      <c r="L127" s="1242">
        <f>+ROUND(+SUM(L122:L126),0)</f>
        <v>0</v>
      </c>
      <c r="M127" s="1095"/>
      <c r="N127" s="1243">
        <f>+ROUND(+SUM(N122:N126),0)</f>
        <v>7426</v>
      </c>
      <c r="O127" s="1097"/>
      <c r="P127" s="1241">
        <f>+ROUND(+SUM(P122:P126),0)</f>
        <v>0</v>
      </c>
      <c r="Q127" s="1242">
        <f>+ROUND(+SUM(Q122:Q126),0)</f>
        <v>7426</v>
      </c>
      <c r="R127" s="1046"/>
      <c r="S127" s="1687" t="s">
        <v>1187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1192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1194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1196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44418</v>
      </c>
      <c r="D134" s="1247" t="s">
        <v>1198</v>
      </c>
      <c r="E134" s="1019"/>
      <c r="F134" s="1679"/>
      <c r="G134" s="1679"/>
      <c r="H134" s="1019"/>
      <c r="I134" s="1304" t="s">
        <v>1199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44408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2068</v>
      </c>
      <c r="F17" s="1751" t="s">
        <v>2069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1739</v>
      </c>
      <c r="G22" s="764">
        <f>+G23+G25+G36+G37</f>
        <v>0</v>
      </c>
      <c r="H22" s="765">
        <f>+H23+H25+H36+H37</f>
        <v>1739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1739</v>
      </c>
      <c r="G37" s="840">
        <f>OTCHET!I142+OTCHET!I151+OTCHET!I160</f>
        <v>0</v>
      </c>
      <c r="H37" s="841">
        <f>OTCHET!J142+OTCHET!J151+OTCHET!J160</f>
        <v>1739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9633</v>
      </c>
      <c r="G38" s="848">
        <f>G39+G43+G44+G46+SUM(G48:G52)+G55</f>
        <v>0</v>
      </c>
      <c r="H38" s="849">
        <f>H39+H43+H44+H46+SUM(H48:H52)+H55</f>
        <v>9633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9633</v>
      </c>
      <c r="G43" s="816">
        <f>+OTCHET!I205+OTCHET!I223+OTCHET!I271</f>
        <v>0</v>
      </c>
      <c r="H43" s="817">
        <f>+OTCHET!J205+OTCHET!J223+OTCHET!J271</f>
        <v>9633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468</v>
      </c>
      <c r="G56" s="893">
        <f>+G57+G58+G62</f>
        <v>0</v>
      </c>
      <c r="H56" s="894">
        <f>+H57+H58+H62</f>
        <v>468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468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468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-7426</v>
      </c>
      <c r="G64" s="928">
        <f>+G22-G38+G56-G63</f>
        <v>0</v>
      </c>
      <c r="H64" s="929">
        <f>+H22-H38+H56-H63</f>
        <v>-7426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7426</v>
      </c>
      <c r="H65" s="934">
        <f>+H$64+H$66</f>
        <v>-7426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7426</v>
      </c>
      <c r="G66" s="938">
        <f>SUM(+G68+G76+G77+G84+G85+G86+G89+G90+G91+G92+G93+G94+G95)</f>
        <v>7426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7426</v>
      </c>
      <c r="G86" s="906">
        <f>+G87+G88</f>
        <v>7426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7426</v>
      </c>
      <c r="G88" s="964">
        <f>+OTCHET!I521+OTCHET!I524+OTCHET!I544</f>
        <v>7426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7426</v>
      </c>
      <c r="H105" s="985">
        <f>+H$64+H$66</f>
        <v>-7426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 t="str">
        <f>+OTCHET!D603</f>
        <v>Ирина Азманова 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 t="str">
        <f>+OTCHET!G600</f>
        <v>Диана Димитрова</v>
      </c>
      <c r="F114" s="1754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7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38" t="str">
        <f>VLOOKUP(E15,SMETKA,2,FALSE)</f>
        <v>ОТЧЕТНИ ДАННИ ПО ЕБК ЗА СМЕТКИТЕ ЗА СРЕДСТВАТА ОТ ЕВРОПЕЙСКИЯ СЪЮЗ - ДЕС</v>
      </c>
      <c r="C7" s="1839"/>
      <c r="D7" s="183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0" t="s">
        <v>1860</v>
      </c>
      <c r="C9" s="1841"/>
      <c r="D9" s="1842"/>
      <c r="E9" s="115">
        <v>44197</v>
      </c>
      <c r="F9" s="116">
        <v>44408</v>
      </c>
      <c r="G9" s="113"/>
      <c r="H9" s="1415"/>
      <c r="I9" s="1795"/>
      <c r="J9" s="1796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юли</v>
      </c>
      <c r="G10" s="113"/>
      <c r="H10" s="114"/>
      <c r="I10" s="1797" t="s">
        <v>963</v>
      </c>
      <c r="J10" s="179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8"/>
      <c r="J11" s="1798"/>
      <c r="K11" s="113"/>
      <c r="L11" s="113"/>
      <c r="M11" s="7">
        <v>1</v>
      </c>
      <c r="N11" s="108"/>
    </row>
    <row r="12" spans="2:14" ht="27" customHeight="1">
      <c r="B12" s="1822" t="str">
        <f>VLOOKUP(F12,PRBK,2,FALSE)</f>
        <v>Твърдица</v>
      </c>
      <c r="C12" s="1823"/>
      <c r="D12" s="1824"/>
      <c r="E12" s="118" t="s">
        <v>957</v>
      </c>
      <c r="F12" s="1585" t="s">
        <v>1540</v>
      </c>
      <c r="G12" s="113"/>
      <c r="H12" s="114"/>
      <c r="I12" s="1798"/>
      <c r="J12" s="1798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63" t="s">
        <v>2052</v>
      </c>
      <c r="F19" s="1764"/>
      <c r="G19" s="1764"/>
      <c r="H19" s="1765"/>
      <c r="I19" s="1846" t="s">
        <v>2053</v>
      </c>
      <c r="J19" s="1847"/>
      <c r="K19" s="1847"/>
      <c r="L19" s="1848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6" t="s">
        <v>465</v>
      </c>
      <c r="D22" s="183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6" t="s">
        <v>467</v>
      </c>
      <c r="D28" s="183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6" t="s">
        <v>126</v>
      </c>
      <c r="D33" s="183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6" t="s">
        <v>121</v>
      </c>
      <c r="D39" s="183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1739</v>
      </c>
      <c r="K142" s="170">
        <f>SUM(K143:K150)</f>
        <v>0</v>
      </c>
      <c r="L142" s="1376">
        <f t="shared" si="29"/>
        <v>1739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>
        <v>0</v>
      </c>
      <c r="J143" s="153">
        <v>1739</v>
      </c>
      <c r="K143" s="154">
        <v>0</v>
      </c>
      <c r="L143" s="281">
        <f aca="true" t="shared" si="31" ref="L143:L150">I143+J143+K143</f>
        <v>1739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1739</v>
      </c>
      <c r="K169" s="213">
        <f t="shared" si="39"/>
        <v>0</v>
      </c>
      <c r="L169" s="210">
        <f t="shared" si="39"/>
        <v>1739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34" t="str">
        <f>$B$7</f>
        <v>ОТЧЕТНИ ДАННИ ПО ЕБК ЗА СМЕТКИТЕ ЗА СРЕДСТВАТА ОТ ЕВРОПЕЙСКИЯ СЪЮЗ - ДЕС</v>
      </c>
      <c r="C174" s="1835"/>
      <c r="D174" s="183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7" t="str">
        <f>$B$9</f>
        <v>Твърдица</v>
      </c>
      <c r="C176" s="1758"/>
      <c r="D176" s="1759"/>
      <c r="E176" s="115">
        <f>$E$9</f>
        <v>44197</v>
      </c>
      <c r="F176" s="226">
        <f>$F$9</f>
        <v>44408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22" t="str">
        <f>$B$12</f>
        <v>Твърдица</v>
      </c>
      <c r="C179" s="1823"/>
      <c r="D179" s="1824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63" t="s">
        <v>2054</v>
      </c>
      <c r="F183" s="1764"/>
      <c r="G183" s="1764"/>
      <c r="H183" s="1765"/>
      <c r="I183" s="1766" t="s">
        <v>2055</v>
      </c>
      <c r="J183" s="1767"/>
      <c r="K183" s="1767"/>
      <c r="L183" s="176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1" t="s">
        <v>739</v>
      </c>
      <c r="D187" s="177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742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192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7" t="s">
        <v>197</v>
      </c>
      <c r="D204" s="177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198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9633</v>
      </c>
      <c r="K205" s="276">
        <f t="shared" si="48"/>
        <v>0</v>
      </c>
      <c r="L205" s="310">
        <f t="shared" si="48"/>
        <v>9633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585</v>
      </c>
      <c r="K206" s="284">
        <f t="shared" si="49"/>
        <v>0</v>
      </c>
      <c r="L206" s="281">
        <f t="shared" si="49"/>
        <v>585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8712</v>
      </c>
      <c r="K210" s="298">
        <f t="shared" si="49"/>
        <v>0</v>
      </c>
      <c r="L210" s="295">
        <f t="shared" si="49"/>
        <v>8712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336</v>
      </c>
      <c r="K212" s="323">
        <f t="shared" si="49"/>
        <v>0</v>
      </c>
      <c r="L212" s="320">
        <f t="shared" si="49"/>
        <v>336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79" t="s">
        <v>269</v>
      </c>
      <c r="D223" s="178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79" t="s">
        <v>717</v>
      </c>
      <c r="D227" s="178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79" t="s">
        <v>217</v>
      </c>
      <c r="D233" s="178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79" t="s">
        <v>219</v>
      </c>
      <c r="D236" s="178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9" t="s">
        <v>220</v>
      </c>
      <c r="D237" s="177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9" t="s">
        <v>221</v>
      </c>
      <c r="D238" s="177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9" t="s">
        <v>1652</v>
      </c>
      <c r="D239" s="177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79" t="s">
        <v>222</v>
      </c>
      <c r="D240" s="178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79" t="s">
        <v>231</v>
      </c>
      <c r="D255" s="178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79" t="s">
        <v>232</v>
      </c>
      <c r="D256" s="178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79" t="s">
        <v>233</v>
      </c>
      <c r="D257" s="178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79" t="s">
        <v>234</v>
      </c>
      <c r="D258" s="178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79" t="s">
        <v>1657</v>
      </c>
      <c r="D265" s="178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79" t="s">
        <v>1654</v>
      </c>
      <c r="D269" s="178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79" t="s">
        <v>1655</v>
      </c>
      <c r="D270" s="178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9" t="s">
        <v>244</v>
      </c>
      <c r="D271" s="177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79" t="s">
        <v>270</v>
      </c>
      <c r="D272" s="178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3" t="s">
        <v>245</v>
      </c>
      <c r="D275" s="178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3" t="s">
        <v>246</v>
      </c>
      <c r="D276" s="178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3" t="s">
        <v>619</v>
      </c>
      <c r="D284" s="178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3" t="s">
        <v>681</v>
      </c>
      <c r="D287" s="178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79" t="s">
        <v>682</v>
      </c>
      <c r="D288" s="178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5" t="s">
        <v>909</v>
      </c>
      <c r="D293" s="178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81" t="s">
        <v>690</v>
      </c>
      <c r="D297" s="178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9633</v>
      </c>
      <c r="K301" s="398">
        <f t="shared" si="77"/>
        <v>0</v>
      </c>
      <c r="L301" s="395">
        <f t="shared" si="77"/>
        <v>9633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3"/>
      <c r="C306" s="1828"/>
      <c r="D306" s="182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7"/>
      <c r="C308" s="1828"/>
      <c r="D308" s="182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7"/>
      <c r="C311" s="1828"/>
      <c r="D311" s="182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9"/>
      <c r="C344" s="1829"/>
      <c r="D344" s="182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2" t="str">
        <f>$B$7</f>
        <v>ОТЧЕТНИ ДАННИ ПО ЕБК ЗА СМЕТКИТЕ ЗА СРЕДСТВАТА ОТ ЕВРОПЕЙСКИЯ СЪЮЗ - ДЕС</v>
      </c>
      <c r="C348" s="1832"/>
      <c r="D348" s="183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7" t="str">
        <f>$B$9</f>
        <v>Твърдица</v>
      </c>
      <c r="C350" s="1758"/>
      <c r="D350" s="1759"/>
      <c r="E350" s="115">
        <f>$E$9</f>
        <v>44197</v>
      </c>
      <c r="F350" s="407">
        <f>$F$9</f>
        <v>44408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22" t="str">
        <f>$B$12</f>
        <v>Твърдица</v>
      </c>
      <c r="C353" s="1823"/>
      <c r="D353" s="1824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9" t="s">
        <v>2056</v>
      </c>
      <c r="F357" s="1850"/>
      <c r="G357" s="1850"/>
      <c r="H357" s="1851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30" t="s">
        <v>273</v>
      </c>
      <c r="D361" s="183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9" t="s">
        <v>284</v>
      </c>
      <c r="D375" s="180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9" t="s">
        <v>306</v>
      </c>
      <c r="D383" s="180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9" t="s">
        <v>250</v>
      </c>
      <c r="D388" s="180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9" t="s">
        <v>251</v>
      </c>
      <c r="D391" s="1800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9" t="s">
        <v>253</v>
      </c>
      <c r="D396" s="180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468</v>
      </c>
      <c r="K396" s="445">
        <f>SUM(K397:K398)</f>
        <v>0</v>
      </c>
      <c r="L396" s="1378">
        <f t="shared" si="88"/>
        <v>468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>
        <v>0</v>
      </c>
      <c r="J397" s="153">
        <v>468</v>
      </c>
      <c r="K397" s="154">
        <v>0</v>
      </c>
      <c r="L397" s="1379">
        <f>I397+J397+K397</f>
        <v>468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9" t="s">
        <v>254</v>
      </c>
      <c r="D399" s="1800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9" t="s">
        <v>916</v>
      </c>
      <c r="D402" s="180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9" t="s">
        <v>676</v>
      </c>
      <c r="D405" s="1800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9" t="s">
        <v>677</v>
      </c>
      <c r="D406" s="180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9" t="s">
        <v>695</v>
      </c>
      <c r="D409" s="180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9" t="s">
        <v>257</v>
      </c>
      <c r="D412" s="180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468</v>
      </c>
      <c r="K419" s="515">
        <f>SUM(K361,K375,K383,K388,K391,K396,K399,K402,K405,K406,K409,K412)</f>
        <v>0</v>
      </c>
      <c r="L419" s="512">
        <f t="shared" si="95"/>
        <v>468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9" t="s">
        <v>762</v>
      </c>
      <c r="D422" s="1800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9" t="s">
        <v>700</v>
      </c>
      <c r="D423" s="1800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9" t="s">
        <v>258</v>
      </c>
      <c r="D424" s="1800"/>
      <c r="E424" s="1378">
        <f>F424+G424+H424</f>
        <v>0</v>
      </c>
      <c r="F424" s="483"/>
      <c r="G424" s="484">
        <v>0</v>
      </c>
      <c r="H424" s="1474">
        <v>0</v>
      </c>
      <c r="I424" s="483"/>
      <c r="J424" s="1670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99" t="s">
        <v>679</v>
      </c>
      <c r="D425" s="1800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9" t="s">
        <v>920</v>
      </c>
      <c r="D426" s="180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25" t="str">
        <f>$B$7</f>
        <v>ОТЧЕТНИ ДАННИ ПО ЕБК ЗА СМЕТКИТЕ ЗА СРЕДСТВАТА ОТ ЕВРОПЕЙСКИЯ СЪЮЗ - ДЕС</v>
      </c>
      <c r="C433" s="1826"/>
      <c r="D433" s="182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57" t="str">
        <f>$B$9</f>
        <v>Твърдица</v>
      </c>
      <c r="C435" s="1758"/>
      <c r="D435" s="1759"/>
      <c r="E435" s="115">
        <f>$E$9</f>
        <v>44197</v>
      </c>
      <c r="F435" s="407">
        <f>$F$9</f>
        <v>44408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22" t="str">
        <f>$B$12</f>
        <v>Твърдица</v>
      </c>
      <c r="C438" s="1823"/>
      <c r="D438" s="1824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63" t="s">
        <v>2058</v>
      </c>
      <c r="F442" s="1764"/>
      <c r="G442" s="1764"/>
      <c r="H442" s="1765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-7426</v>
      </c>
      <c r="K445" s="548">
        <f t="shared" si="99"/>
        <v>0</v>
      </c>
      <c r="L445" s="549">
        <f t="shared" si="99"/>
        <v>-7426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7426</v>
      </c>
      <c r="J446" s="554">
        <f t="shared" si="100"/>
        <v>0</v>
      </c>
      <c r="K446" s="555">
        <f t="shared" si="100"/>
        <v>0</v>
      </c>
      <c r="L446" s="556">
        <f>+L597</f>
        <v>7426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55" t="str">
        <f>$B$7</f>
        <v>ОТЧЕТНИ ДАННИ ПО ЕБК ЗА СМЕТКИТЕ ЗА СРЕДСТВАТА ОТ ЕВРОПЕЙСКИЯ СЪЮЗ - ДЕС</v>
      </c>
      <c r="C449" s="1756"/>
      <c r="D449" s="175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57" t="str">
        <f>$B$9</f>
        <v>Твърдица</v>
      </c>
      <c r="C451" s="1758"/>
      <c r="D451" s="1759"/>
      <c r="E451" s="115">
        <f>$E$9</f>
        <v>44197</v>
      </c>
      <c r="F451" s="407">
        <f>$F$9</f>
        <v>44408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22" t="str">
        <f>$B$12</f>
        <v>Твърдица</v>
      </c>
      <c r="C454" s="1823"/>
      <c r="D454" s="1824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43" t="s">
        <v>2060</v>
      </c>
      <c r="F458" s="1844"/>
      <c r="G458" s="1844"/>
      <c r="H458" s="1845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4" t="s">
        <v>763</v>
      </c>
      <c r="D461" s="181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9" t="s">
        <v>766</v>
      </c>
      <c r="D465" s="180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9" t="s">
        <v>1950</v>
      </c>
      <c r="D468" s="180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4" t="s">
        <v>769</v>
      </c>
      <c r="D471" s="181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10" t="s">
        <v>776</v>
      </c>
      <c r="D478" s="181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2" t="s">
        <v>924</v>
      </c>
      <c r="D481" s="181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7" t="s">
        <v>929</v>
      </c>
      <c r="D497" s="181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7" t="s">
        <v>24</v>
      </c>
      <c r="D502" s="1813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6" t="s">
        <v>930</v>
      </c>
      <c r="D503" s="181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2" t="s">
        <v>33</v>
      </c>
      <c r="D512" s="181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2" t="s">
        <v>37</v>
      </c>
      <c r="D516" s="181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2" t="s">
        <v>931</v>
      </c>
      <c r="D521" s="181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7" t="s">
        <v>932</v>
      </c>
      <c r="D524" s="1808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7426</v>
      </c>
      <c r="J524" s="580">
        <f t="shared" si="120"/>
        <v>0</v>
      </c>
      <c r="K524" s="581">
        <f t="shared" si="120"/>
        <v>0</v>
      </c>
      <c r="L524" s="578">
        <f t="shared" si="120"/>
        <v>7426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>
        <v>7426</v>
      </c>
      <c r="J527" s="165"/>
      <c r="K527" s="585">
        <v>0</v>
      </c>
      <c r="L527" s="1387">
        <f t="shared" si="116"/>
        <v>7426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0" t="s">
        <v>310</v>
      </c>
      <c r="D531" s="182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2" t="s">
        <v>934</v>
      </c>
      <c r="D535" s="1812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7" t="s">
        <v>935</v>
      </c>
      <c r="D536" s="181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9" t="s">
        <v>936</v>
      </c>
      <c r="D541" s="180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2" t="s">
        <v>937</v>
      </c>
      <c r="D544" s="181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9" t="s">
        <v>946</v>
      </c>
      <c r="D566" s="181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9" t="s">
        <v>951</v>
      </c>
      <c r="D586" s="180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9" t="s">
        <v>828</v>
      </c>
      <c r="D591" s="180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7426</v>
      </c>
      <c r="J597" s="664">
        <f t="shared" si="133"/>
        <v>0</v>
      </c>
      <c r="K597" s="666">
        <f t="shared" si="133"/>
        <v>0</v>
      </c>
      <c r="L597" s="662">
        <f t="shared" si="133"/>
        <v>7426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01" t="s">
        <v>2076</v>
      </c>
      <c r="H600" s="1802"/>
      <c r="I600" s="1802"/>
      <c r="J600" s="180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9" t="s">
        <v>872</v>
      </c>
      <c r="H601" s="1789"/>
      <c r="I601" s="1789"/>
      <c r="J601" s="178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804" t="s">
        <v>2077</v>
      </c>
      <c r="H603" s="1805"/>
      <c r="I603" s="1805"/>
      <c r="J603" s="1806"/>
      <c r="K603" s="103"/>
      <c r="L603" s="228"/>
      <c r="M603" s="7">
        <v>1</v>
      </c>
      <c r="N603" s="518"/>
    </row>
    <row r="604" spans="1:14" ht="21.75" customHeight="1">
      <c r="A604" s="23"/>
      <c r="B604" s="1787" t="s">
        <v>875</v>
      </c>
      <c r="C604" s="1788"/>
      <c r="D604" s="672" t="s">
        <v>876</v>
      </c>
      <c r="E604" s="673"/>
      <c r="F604" s="674"/>
      <c r="G604" s="1789" t="s">
        <v>872</v>
      </c>
      <c r="H604" s="1789"/>
      <c r="I604" s="1789"/>
      <c r="J604" s="1789"/>
      <c r="K604" s="103"/>
      <c r="L604" s="228"/>
      <c r="M604" s="7">
        <v>1</v>
      </c>
      <c r="N604" s="518"/>
    </row>
    <row r="605" spans="1:14" ht="24.75" customHeight="1">
      <c r="A605" s="36"/>
      <c r="B605" s="1790">
        <v>44418</v>
      </c>
      <c r="C605" s="1791"/>
      <c r="D605" s="675" t="s">
        <v>877</v>
      </c>
      <c r="E605" s="676" t="s">
        <v>2078</v>
      </c>
      <c r="F605" s="677"/>
      <c r="G605" s="678" t="s">
        <v>878</v>
      </c>
      <c r="H605" s="1792"/>
      <c r="I605" s="1793"/>
      <c r="J605" s="179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92"/>
      <c r="I607" s="1793"/>
      <c r="J607" s="179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5" t="str">
        <f>$B$7</f>
        <v>ОТЧЕТНИ ДАННИ ПО ЕБК ЗА СМЕТКИТЕ ЗА СРЕДСТВАТА ОТ ЕВРОПЕЙСКИЯ СЪЮЗ - ДЕС</v>
      </c>
      <c r="C621" s="1756"/>
      <c r="D621" s="1756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57" t="str">
        <f>$B$9</f>
        <v>Твърдица</v>
      </c>
      <c r="C623" s="1758"/>
      <c r="D623" s="1759"/>
      <c r="E623" s="115">
        <f>$E$9</f>
        <v>44197</v>
      </c>
      <c r="F623" s="226">
        <f>$F$9</f>
        <v>44408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0" t="str">
        <f>$B$12</f>
        <v>Твърдица</v>
      </c>
      <c r="C626" s="1761"/>
      <c r="D626" s="1762"/>
      <c r="E626" s="410" t="s">
        <v>885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886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708</v>
      </c>
      <c r="E630" s="1763" t="s">
        <v>2071</v>
      </c>
      <c r="F630" s="1764"/>
      <c r="G630" s="1764"/>
      <c r="H630" s="1765"/>
      <c r="I630" s="1766" t="s">
        <v>2072</v>
      </c>
      <c r="J630" s="1767"/>
      <c r="K630" s="1767"/>
      <c r="L630" s="1768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74" t="s">
        <v>2070</v>
      </c>
      <c r="C634" s="1458">
        <f>VLOOKUP(D635,EBK_DEIN2,2,FALSE)</f>
        <v>6629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6">
        <f>+C634</f>
        <v>6629</v>
      </c>
      <c r="D635" s="1452" t="s">
        <v>483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1" t="s">
        <v>739</v>
      </c>
      <c r="D637" s="1772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3" t="s">
        <v>742</v>
      </c>
      <c r="D640" s="1774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5" t="s">
        <v>192</v>
      </c>
      <c r="D646" s="1776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904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7" t="s">
        <v>197</v>
      </c>
      <c r="D654" s="177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3" t="s">
        <v>198</v>
      </c>
      <c r="D655" s="1774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9633</v>
      </c>
      <c r="K655" s="276">
        <f t="shared" si="140"/>
        <v>0</v>
      </c>
      <c r="L655" s="310">
        <f t="shared" si="140"/>
        <v>9633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>
        <v>585</v>
      </c>
      <c r="K656" s="1418"/>
      <c r="L656" s="281">
        <f aca="true" t="shared" si="142" ref="L656:L672">I656+J656+K656</f>
        <v>585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>
        <v>8712</v>
      </c>
      <c r="K660" s="1420"/>
      <c r="L660" s="295">
        <f t="shared" si="142"/>
        <v>8712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>
        <v>336</v>
      </c>
      <c r="K662" s="1428"/>
      <c r="L662" s="320">
        <f t="shared" si="142"/>
        <v>336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79" t="s">
        <v>269</v>
      </c>
      <c r="D673" s="1780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79" t="s">
        <v>717</v>
      </c>
      <c r="D677" s="1780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79" t="s">
        <v>217</v>
      </c>
      <c r="D683" s="1780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79" t="s">
        <v>219</v>
      </c>
      <c r="D686" s="1780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9" t="s">
        <v>220</v>
      </c>
      <c r="D687" s="1770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9" t="s">
        <v>221</v>
      </c>
      <c r="D688" s="1770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9" t="s">
        <v>1656</v>
      </c>
      <c r="D689" s="1770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79" t="s">
        <v>222</v>
      </c>
      <c r="D690" s="1780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79" t="s">
        <v>231</v>
      </c>
      <c r="D705" s="1780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79" t="s">
        <v>232</v>
      </c>
      <c r="D706" s="1780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79" t="s">
        <v>233</v>
      </c>
      <c r="D707" s="1780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79" t="s">
        <v>234</v>
      </c>
      <c r="D708" s="1780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79" t="s">
        <v>1657</v>
      </c>
      <c r="D715" s="1780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79" t="s">
        <v>1654</v>
      </c>
      <c r="D719" s="1780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79" t="s">
        <v>1655</v>
      </c>
      <c r="D720" s="1780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9" t="s">
        <v>244</v>
      </c>
      <c r="D721" s="1770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79" t="s">
        <v>270</v>
      </c>
      <c r="D722" s="1780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3" t="s">
        <v>245</v>
      </c>
      <c r="D725" s="1784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3" t="s">
        <v>246</v>
      </c>
      <c r="D726" s="1784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3" t="s">
        <v>619</v>
      </c>
      <c r="D734" s="1784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3" t="s">
        <v>681</v>
      </c>
      <c r="D737" s="1784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79" t="s">
        <v>682</v>
      </c>
      <c r="D738" s="1780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85" t="s">
        <v>909</v>
      </c>
      <c r="D743" s="1786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81" t="s">
        <v>690</v>
      </c>
      <c r="D747" s="178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81" t="s">
        <v>690</v>
      </c>
      <c r="D748" s="1782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9633</v>
      </c>
      <c r="K752" s="398">
        <f t="shared" si="169"/>
        <v>0</v>
      </c>
      <c r="L752" s="395">
        <f t="shared" si="169"/>
        <v>9633</v>
      </c>
      <c r="M752" s="12">
        <f t="shared" si="166"/>
        <v>1</v>
      </c>
      <c r="N752" s="73" t="str">
        <f>LEFT(C634,1)</f>
        <v>6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2011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2012</v>
      </c>
    </row>
    <row r="366" spans="1:2" ht="18">
      <c r="A366" s="1546" t="s">
        <v>1300</v>
      </c>
      <c r="B366" s="1545" t="s">
        <v>2013</v>
      </c>
    </row>
    <row r="367" spans="1:2" ht="18">
      <c r="A367" s="1546" t="s">
        <v>1301</v>
      </c>
      <c r="B367" s="1547" t="s">
        <v>2014</v>
      </c>
    </row>
    <row r="368" spans="1:2" ht="18">
      <c r="A368" s="1546" t="s">
        <v>1302</v>
      </c>
      <c r="B368" s="1548" t="s">
        <v>2015</v>
      </c>
    </row>
    <row r="369" spans="1:2" ht="18">
      <c r="A369" s="1546" t="s">
        <v>1303</v>
      </c>
      <c r="B369" s="1548" t="s">
        <v>2016</v>
      </c>
    </row>
    <row r="370" spans="1:2" ht="18">
      <c r="A370" s="1546" t="s">
        <v>1304</v>
      </c>
      <c r="B370" s="1548" t="s">
        <v>2017</v>
      </c>
    </row>
    <row r="371" spans="1:2" ht="18">
      <c r="A371" s="1546" t="s">
        <v>1305</v>
      </c>
      <c r="B371" s="1548" t="s">
        <v>2018</v>
      </c>
    </row>
    <row r="372" spans="1:2" ht="18">
      <c r="A372" s="1546" t="s">
        <v>1306</v>
      </c>
      <c r="B372" s="1548" t="s">
        <v>2019</v>
      </c>
    </row>
    <row r="373" spans="1:2" ht="18">
      <c r="A373" s="1546" t="s">
        <v>1307</v>
      </c>
      <c r="B373" s="1549" t="s">
        <v>2020</v>
      </c>
    </row>
    <row r="374" spans="1:2" ht="18">
      <c r="A374" s="1546" t="s">
        <v>1308</v>
      </c>
      <c r="B374" s="1549" t="s">
        <v>2021</v>
      </c>
    </row>
    <row r="375" spans="1:2" ht="18">
      <c r="A375" s="1546" t="s">
        <v>1309</v>
      </c>
      <c r="B375" s="1549" t="s">
        <v>2022</v>
      </c>
    </row>
    <row r="376" spans="1:2" ht="18">
      <c r="A376" s="1546" t="s">
        <v>1310</v>
      </c>
      <c r="B376" s="1549" t="s">
        <v>2023</v>
      </c>
    </row>
    <row r="377" spans="1:2" ht="18">
      <c r="A377" s="1546" t="s">
        <v>1311</v>
      </c>
      <c r="B377" s="1550" t="s">
        <v>2024</v>
      </c>
    </row>
    <row r="378" spans="1:2" ht="18">
      <c r="A378" s="1546" t="s">
        <v>1312</v>
      </c>
      <c r="B378" s="1550" t="s">
        <v>2025</v>
      </c>
    </row>
    <row r="379" spans="1:2" ht="18">
      <c r="A379" s="1546" t="s">
        <v>1313</v>
      </c>
      <c r="B379" s="1549" t="s">
        <v>2026</v>
      </c>
    </row>
    <row r="380" spans="1:5" ht="18">
      <c r="A380" s="1546" t="s">
        <v>1314</v>
      </c>
      <c r="B380" s="1549" t="s">
        <v>2027</v>
      </c>
      <c r="C380" s="1551" t="s">
        <v>179</v>
      </c>
      <c r="E380" s="1552"/>
    </row>
    <row r="381" spans="1:5" ht="18">
      <c r="A381" s="1546" t="s">
        <v>1315</v>
      </c>
      <c r="B381" s="1548" t="s">
        <v>2028</v>
      </c>
      <c r="C381" s="1551" t="s">
        <v>179</v>
      </c>
      <c r="E381" s="1552"/>
    </row>
    <row r="382" spans="1:5" ht="18">
      <c r="A382" s="1546" t="s">
        <v>1316</v>
      </c>
      <c r="B382" s="1549" t="s">
        <v>2029</v>
      </c>
      <c r="C382" s="1551" t="s">
        <v>179</v>
      </c>
      <c r="E382" s="1552"/>
    </row>
    <row r="383" spans="1:5" ht="18">
      <c r="A383" s="1546" t="s">
        <v>1317</v>
      </c>
      <c r="B383" s="1549" t="s">
        <v>2030</v>
      </c>
      <c r="C383" s="1551" t="s">
        <v>179</v>
      </c>
      <c r="E383" s="1552"/>
    </row>
    <row r="384" spans="1:5" ht="18">
      <c r="A384" s="1546" t="s">
        <v>1318</v>
      </c>
      <c r="B384" s="1549" t="s">
        <v>2031</v>
      </c>
      <c r="C384" s="1551" t="s">
        <v>179</v>
      </c>
      <c r="E384" s="1552"/>
    </row>
    <row r="385" spans="1:5" ht="18">
      <c r="A385" s="1546" t="s">
        <v>1319</v>
      </c>
      <c r="B385" s="1549" t="s">
        <v>2032</v>
      </c>
      <c r="C385" s="1551" t="s">
        <v>179</v>
      </c>
      <c r="E385" s="1552"/>
    </row>
    <row r="386" spans="1:5" ht="18">
      <c r="A386" s="1546" t="s">
        <v>1320</v>
      </c>
      <c r="B386" s="1549" t="s">
        <v>2033</v>
      </c>
      <c r="C386" s="1551" t="s">
        <v>179</v>
      </c>
      <c r="E386" s="1552"/>
    </row>
    <row r="387" spans="1:5" ht="18">
      <c r="A387" s="1546" t="s">
        <v>1321</v>
      </c>
      <c r="B387" s="1549" t="s">
        <v>2034</v>
      </c>
      <c r="C387" s="1551" t="s">
        <v>179</v>
      </c>
      <c r="E387" s="1552"/>
    </row>
    <row r="388" spans="1:5" ht="18">
      <c r="A388" s="1546" t="s">
        <v>1322</v>
      </c>
      <c r="B388" s="1549" t="s">
        <v>2035</v>
      </c>
      <c r="C388" s="1551" t="s">
        <v>179</v>
      </c>
      <c r="E388" s="1552"/>
    </row>
    <row r="389" spans="1:5" ht="18">
      <c r="A389" s="1546" t="s">
        <v>1323</v>
      </c>
      <c r="B389" s="1548" t="s">
        <v>2036</v>
      </c>
      <c r="C389" s="1551" t="s">
        <v>179</v>
      </c>
      <c r="E389" s="1552"/>
    </row>
    <row r="390" spans="1:5" ht="18">
      <c r="A390" s="1546" t="s">
        <v>1324</v>
      </c>
      <c r="B390" s="1549" t="s">
        <v>2037</v>
      </c>
      <c r="C390" s="1551" t="s">
        <v>179</v>
      </c>
      <c r="E390" s="1552"/>
    </row>
    <row r="391" spans="1:5" ht="18">
      <c r="A391" s="1546" t="s">
        <v>1325</v>
      </c>
      <c r="B391" s="1548" t="s">
        <v>2038</v>
      </c>
      <c r="C391" s="1551" t="s">
        <v>179</v>
      </c>
      <c r="E391" s="1552"/>
    </row>
    <row r="392" spans="1:5" ht="18">
      <c r="A392" s="1546" t="s">
        <v>1326</v>
      </c>
      <c r="B392" s="1548" t="s">
        <v>2039</v>
      </c>
      <c r="C392" s="1551" t="s">
        <v>179</v>
      </c>
      <c r="E392" s="1552"/>
    </row>
    <row r="393" spans="1:5" ht="18">
      <c r="A393" s="1546" t="s">
        <v>1327</v>
      </c>
      <c r="B393" s="1548" t="s">
        <v>2040</v>
      </c>
      <c r="C393" s="1551" t="s">
        <v>179</v>
      </c>
      <c r="E393" s="1552"/>
    </row>
    <row r="394" spans="1:5" ht="18">
      <c r="A394" s="1546" t="s">
        <v>1328</v>
      </c>
      <c r="B394" s="1548" t="s">
        <v>2041</v>
      </c>
      <c r="C394" s="1551" t="s">
        <v>179</v>
      </c>
      <c r="E394" s="1552"/>
    </row>
    <row r="395" spans="1:5" ht="18">
      <c r="A395" s="1546" t="s">
        <v>1329</v>
      </c>
      <c r="B395" s="1548" t="s">
        <v>2042</v>
      </c>
      <c r="C395" s="1551" t="s">
        <v>179</v>
      </c>
      <c r="E395" s="1552"/>
    </row>
    <row r="396" spans="1:5" ht="18">
      <c r="A396" s="1546" t="s">
        <v>1330</v>
      </c>
      <c r="B396" s="1548" t="s">
        <v>2043</v>
      </c>
      <c r="C396" s="1551" t="s">
        <v>179</v>
      </c>
      <c r="E396" s="1552"/>
    </row>
    <row r="397" spans="1:5" ht="18">
      <c r="A397" s="1546" t="s">
        <v>1331</v>
      </c>
      <c r="B397" s="1548" t="s">
        <v>2044</v>
      </c>
      <c r="C397" s="1551" t="s">
        <v>179</v>
      </c>
      <c r="E397" s="1552"/>
    </row>
    <row r="398" spans="1:5" ht="18">
      <c r="A398" s="1546" t="s">
        <v>1332</v>
      </c>
      <c r="B398" s="1548" t="s">
        <v>2045</v>
      </c>
      <c r="C398" s="1551" t="s">
        <v>179</v>
      </c>
      <c r="E398" s="1552"/>
    </row>
    <row r="399" spans="1:5" ht="18">
      <c r="A399" s="1546" t="s">
        <v>1333</v>
      </c>
      <c r="B399" s="1553" t="s">
        <v>2046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2047</v>
      </c>
      <c r="C403" s="1551" t="s">
        <v>179</v>
      </c>
      <c r="E403" s="1552"/>
    </row>
    <row r="404" spans="1:5" ht="18">
      <c r="A404" s="1546" t="s">
        <v>1337</v>
      </c>
      <c r="B404" s="1533" t="s">
        <v>2048</v>
      </c>
      <c r="C404" s="1551" t="s">
        <v>179</v>
      </c>
      <c r="E404" s="1552"/>
    </row>
    <row r="405" spans="1:5" ht="18">
      <c r="A405" s="1591" t="s">
        <v>1338</v>
      </c>
      <c r="B405" s="1558" t="s">
        <v>2049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55">
        <f>$B$7</f>
        <v>0</v>
      </c>
      <c r="J14" s="1756"/>
      <c r="K14" s="175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7">
        <f>$B$9</f>
        <v>0</v>
      </c>
      <c r="J16" s="1758"/>
      <c r="K16" s="175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0">
        <f>$B$12</f>
        <v>0</v>
      </c>
      <c r="J19" s="1761"/>
      <c r="K19" s="1762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63" t="s">
        <v>2071</v>
      </c>
      <c r="M23" s="1764"/>
      <c r="N23" s="1764"/>
      <c r="O23" s="1765"/>
      <c r="P23" s="1766" t="s">
        <v>2072</v>
      </c>
      <c r="Q23" s="1767"/>
      <c r="R23" s="1767"/>
      <c r="S23" s="176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2070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1" t="s">
        <v>739</v>
      </c>
      <c r="K30" s="177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742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192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7" t="s">
        <v>197</v>
      </c>
      <c r="K47" s="177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198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79" t="s">
        <v>269</v>
      </c>
      <c r="K66" s="178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79" t="s">
        <v>717</v>
      </c>
      <c r="K70" s="178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79" t="s">
        <v>217</v>
      </c>
      <c r="K76" s="178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79" t="s">
        <v>219</v>
      </c>
      <c r="K79" s="178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9" t="s">
        <v>220</v>
      </c>
      <c r="K80" s="177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9" t="s">
        <v>221</v>
      </c>
      <c r="K81" s="177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9" t="s">
        <v>1656</v>
      </c>
      <c r="K82" s="177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79" t="s">
        <v>222</v>
      </c>
      <c r="K83" s="178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79" t="s">
        <v>231</v>
      </c>
      <c r="K98" s="1780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79" t="s">
        <v>232</v>
      </c>
      <c r="K99" s="178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79" t="s">
        <v>233</v>
      </c>
      <c r="K100" s="1780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79" t="s">
        <v>234</v>
      </c>
      <c r="K101" s="178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79" t="s">
        <v>1657</v>
      </c>
      <c r="K108" s="178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79" t="s">
        <v>1654</v>
      </c>
      <c r="K112" s="178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79" t="s">
        <v>1655</v>
      </c>
      <c r="K113" s="178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9" t="s">
        <v>244</v>
      </c>
      <c r="K114" s="177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79" t="s">
        <v>270</v>
      </c>
      <c r="K115" s="178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3" t="s">
        <v>245</v>
      </c>
      <c r="K118" s="178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3" t="s">
        <v>246</v>
      </c>
      <c r="K119" s="178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3" t="s">
        <v>619</v>
      </c>
      <c r="K127" s="178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3" t="s">
        <v>681</v>
      </c>
      <c r="K130" s="178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79" t="s">
        <v>682</v>
      </c>
      <c r="K131" s="178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5" t="s">
        <v>909</v>
      </c>
      <c r="K136" s="1786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81" t="s">
        <v>690</v>
      </c>
      <c r="K140" s="178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81" t="s">
        <v>690</v>
      </c>
      <c r="K141" s="1782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2021-08-10T11:15:34Z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