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<sst xmlns="http://schemas.openxmlformats.org/spreadsheetml/2006/main" count="2857" uniqueCount="2077">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</sst>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Твърдица</v>
      </c>
      <c r="C2" s="1669"/>
      <c r="D2" s="1670"/>
      <c r="E2" s="1019"/>
      <c r="F2" s="1020">
        <f>+OTCHET!H9</f>
        <v>0</v>
      </c>
      <c r="G2" s="1021" t="str">
        <f>+OTCHET!F12</f>
        <v>7004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43799</v>
      </c>
      <c r="M6" s="1019"/>
      <c r="N6" s="1044" t="s">
        <v>1000</v>
      </c>
      <c r="O6" s="1008"/>
      <c r="P6" s="1045">
        <f>OTCHET!F9</f>
        <v>43799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43799</v>
      </c>
      <c r="H9" s="1019"/>
      <c r="I9" s="1069">
        <f>+L4</f>
        <v>2019</v>
      </c>
      <c r="J9" s="1070">
        <f>+L6</f>
        <v>43799</v>
      </c>
      <c r="K9" s="1071"/>
      <c r="L9" s="1072">
        <f>+L6</f>
        <v>43799</v>
      </c>
      <c r="M9" s="1071"/>
      <c r="N9" s="1073">
        <f>+L6</f>
        <v>43799</v>
      </c>
      <c r="O9" s="1074"/>
      <c r="P9" s="1075">
        <f>+L4</f>
        <v>2019</v>
      </c>
      <c r="Q9" s="1073">
        <f>+L6</f>
        <v>43799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8</v>
      </c>
      <c r="K20" s="1095"/>
      <c r="L20" s="1114">
        <f t="shared" si="4"/>
        <v>0</v>
      </c>
      <c r="M20" s="1095"/>
      <c r="N20" s="1115">
        <f t="shared" si="5"/>
        <v>8</v>
      </c>
      <c r="O20" s="1097"/>
      <c r="P20" s="1113">
        <f>+ROUND(+SUM(OTCHET!E81:E89),0)</f>
        <v>0</v>
      </c>
      <c r="Q20" s="1114">
        <f>+ROUND(+SUM(OTCHET!L81:L89),0)</f>
        <v>8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8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8</v>
      </c>
      <c r="O23" s="1097"/>
      <c r="P23" s="1125">
        <f>+ROUND(+SUM(P13,P14,P16,P17,P18,P19,P20,P21,P22),0)</f>
        <v>0</v>
      </c>
      <c r="Q23" s="1125">
        <f>+ROUND(+SUM(Q13,Q14,Q16,Q17,Q18,Q19,Q20,Q21,Q22),0)</f>
        <v>8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8</v>
      </c>
      <c r="K48" s="1095"/>
      <c r="L48" s="1200">
        <f>+ROUND(L23+L28+L35+L40+L46,0)</f>
        <v>0</v>
      </c>
      <c r="M48" s="1095"/>
      <c r="N48" s="1201">
        <f>+ROUND(N23+N28+N35+N40+N46,0)</f>
        <v>8</v>
      </c>
      <c r="O48" s="1202"/>
      <c r="P48" s="1199">
        <f>+ROUND(P23+P28+P35+P40+P46,0)</f>
        <v>0</v>
      </c>
      <c r="Q48" s="1200">
        <f>+ROUND(Q23+Q28+Q35+Q40+Q46,0)</f>
        <v>8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44313</v>
      </c>
      <c r="K51" s="1095"/>
      <c r="L51" s="1102">
        <f>+IF($P$2=33,$Q51,0)</f>
        <v>0</v>
      </c>
      <c r="M51" s="1095"/>
      <c r="N51" s="1132">
        <f>+ROUND(+G51+J51+L51,0)</f>
        <v>44313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44313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44313</v>
      </c>
      <c r="K56" s="1095"/>
      <c r="L56" s="1208">
        <f>+ROUND(+SUM(L51:L55),0)</f>
        <v>0</v>
      </c>
      <c r="M56" s="1095"/>
      <c r="N56" s="1209">
        <f>+ROUND(+SUM(N51:N55),0)</f>
        <v>44313</v>
      </c>
      <c r="O56" s="1097"/>
      <c r="P56" s="1207">
        <f>+ROUND(+SUM(P51:P55),0)</f>
        <v>0</v>
      </c>
      <c r="Q56" s="1208">
        <f>+ROUND(+SUM(Q51:Q55),0)</f>
        <v>44313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785480</v>
      </c>
      <c r="K59" s="1095"/>
      <c r="L59" s="1120">
        <f>+IF($P$2=33,$Q59,0)</f>
        <v>0</v>
      </c>
      <c r="M59" s="1095"/>
      <c r="N59" s="1121">
        <f>+ROUND(+G59+J59+L59,0)</f>
        <v>785480</v>
      </c>
      <c r="O59" s="1097"/>
      <c r="P59" s="1119">
        <f>+ROUND(+OTCHET!E275+OTCHET!E276,0)</f>
        <v>0</v>
      </c>
      <c r="Q59" s="1120">
        <f>+ROUND(+OTCHET!L275+OTCHET!L276,0)</f>
        <v>785480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785480</v>
      </c>
      <c r="K63" s="1095"/>
      <c r="L63" s="1208">
        <f>+ROUND(+SUM(L58:L61),0)</f>
        <v>0</v>
      </c>
      <c r="M63" s="1095"/>
      <c r="N63" s="1209">
        <f>+ROUND(+SUM(N58:N61),0)</f>
        <v>785480</v>
      </c>
      <c r="O63" s="1097"/>
      <c r="P63" s="1207">
        <f>+ROUND(+SUM(P58:P61),0)</f>
        <v>0</v>
      </c>
      <c r="Q63" s="1208">
        <f>+ROUND(+SUM(Q58:Q61),0)</f>
        <v>785480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829793</v>
      </c>
      <c r="K77" s="1095"/>
      <c r="L77" s="1233">
        <f>+ROUND(L56+L63+L67+L71+L75,0)</f>
        <v>0</v>
      </c>
      <c r="M77" s="1095"/>
      <c r="N77" s="1234">
        <f>+ROUND(N56+N63+N67+N71+N75,0)</f>
        <v>829793</v>
      </c>
      <c r="O77" s="1097"/>
      <c r="P77" s="1231">
        <f>+ROUND(P56+P63+P67+P71+P75,0)</f>
        <v>0</v>
      </c>
      <c r="Q77" s="1232">
        <f>+ROUND(Q56+Q63+Q67+Q71+Q75,0)</f>
        <v>829793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829793</v>
      </c>
      <c r="K79" s="1095"/>
      <c r="L79" s="1108">
        <f>+IF($P$2=33,$Q79,0)</f>
        <v>0</v>
      </c>
      <c r="M79" s="1095"/>
      <c r="N79" s="1109">
        <f>+ROUND(+G79+J79+L79,0)</f>
        <v>829793</v>
      </c>
      <c r="O79" s="1097"/>
      <c r="P79" s="1107">
        <f>+ROUND(OTCHET!E419,0)</f>
        <v>0</v>
      </c>
      <c r="Q79" s="1108">
        <f>+ROUND(OTCHET!L419,0)</f>
        <v>829793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829793</v>
      </c>
      <c r="K81" s="1095"/>
      <c r="L81" s="1242">
        <f>+ROUND(L79+L80,0)</f>
        <v>0</v>
      </c>
      <c r="M81" s="1095"/>
      <c r="N81" s="1243">
        <f>+ROUND(N79+N80,0)</f>
        <v>829793</v>
      </c>
      <c r="O81" s="1097"/>
      <c r="P81" s="1241">
        <f>+ROUND(P79+P80,0)</f>
        <v>0</v>
      </c>
      <c r="Q81" s="1242">
        <f>+ROUND(Q79+Q80,0)</f>
        <v>829793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8</v>
      </c>
      <c r="K83" s="1095"/>
      <c r="L83" s="1255">
        <f>+ROUND(L48,0)-ROUND(L77,0)+ROUND(L81,0)</f>
        <v>0</v>
      </c>
      <c r="M83" s="1095"/>
      <c r="N83" s="1256">
        <f>+ROUND(N48,0)-ROUND(N77,0)+ROUND(N81,0)</f>
        <v>8</v>
      </c>
      <c r="O83" s="1257"/>
      <c r="P83" s="1254">
        <f>+ROUND(P48,0)-ROUND(P77,0)+ROUND(P81,0)</f>
        <v>0</v>
      </c>
      <c r="Q83" s="1255">
        <f>+ROUND(Q48,0)-ROUND(Q77,0)+ROUND(Q81,0)</f>
        <v>8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-8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-8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-8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8</v>
      </c>
      <c r="K131" s="1095"/>
      <c r="L131" s="1120">
        <f>+IF($P$2=33,$Q131,0)</f>
        <v>0</v>
      </c>
      <c r="M131" s="1095"/>
      <c r="N131" s="1121">
        <f>+ROUND(+G131+J131+L131,0)</f>
        <v>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8</v>
      </c>
      <c r="K132" s="1095"/>
      <c r="L132" s="1295">
        <f>+ROUND(+L131-L129-L130,0)</f>
        <v>0</v>
      </c>
      <c r="M132" s="1095"/>
      <c r="N132" s="1296">
        <f>+ROUND(+N131-N129-N130,0)</f>
        <v>8</v>
      </c>
      <c r="O132" s="1097"/>
      <c r="P132" s="1294">
        <f>+ROUND(+P131-P129-P130,0)</f>
        <v>0</v>
      </c>
      <c r="Q132" s="1295">
        <f>+ROUND(+Q131-Q129-Q130,0)</f>
        <v>8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43809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43799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8</v>
      </c>
      <c r="G22" s="764">
        <f>+G23+G25+G36+G37</f>
        <v>0</v>
      </c>
      <c r="H22" s="765">
        <f>+H23+H25+H36+H37</f>
        <v>8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8</v>
      </c>
      <c r="G25" s="783">
        <f>+G26+G30+G31+G32+G33</f>
        <v>0</v>
      </c>
      <c r="H25" s="784">
        <f>+H26+H30+H31+H32+H33</f>
        <v>8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8</v>
      </c>
      <c r="G26" s="788">
        <f>OTCHET!I74</f>
        <v>0</v>
      </c>
      <c r="H26" s="789">
        <f>OTCHET!J74</f>
        <v>8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829793</v>
      </c>
      <c r="G38" s="848">
        <f>G39+G43+G44+G46+SUM(G48:G52)+G55</f>
        <v>0</v>
      </c>
      <c r="H38" s="849">
        <f>H39+H43+H44+H46+SUM(H48:H52)+H55</f>
        <v>829793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44313</v>
      </c>
      <c r="G43" s="816">
        <f>+OTCHET!I205+OTCHET!I223+OTCHET!I271</f>
        <v>0</v>
      </c>
      <c r="H43" s="817">
        <f>+OTCHET!J205+OTCHET!J223+OTCHET!J271</f>
        <v>44313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785480</v>
      </c>
      <c r="G49" s="816">
        <f>OTCHET!I275+OTCHET!I276+OTCHET!I284+OTCHET!I287</f>
        <v>0</v>
      </c>
      <c r="H49" s="817">
        <f>OTCHET!J275+OTCHET!J276+OTCHET!J284+OTCHET!J287</f>
        <v>785480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829793</v>
      </c>
      <c r="G56" s="893">
        <f>+G57+G58+G62</f>
        <v>0</v>
      </c>
      <c r="H56" s="894">
        <f>+H57+H58+H62</f>
        <v>829793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829793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829793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8</v>
      </c>
      <c r="G64" s="928">
        <f>+G22-G38+G56-G63</f>
        <v>0</v>
      </c>
      <c r="H64" s="929">
        <f>+H22-H38+H56-H63</f>
        <v>8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-8</v>
      </c>
      <c r="G66" s="938">
        <f>SUM(+G68+G76+G77+G84+G85+G86+G89+G90+G91+G92+G93+G94+G95)</f>
        <v>0</v>
      </c>
      <c r="H66" s="939">
        <f>SUM(+H68+H76+H77+H84+H85+H86+H89+H90+H91+H92+H93+H94+H95)</f>
        <v>-8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Ирина Азманова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Диана Димитрова</v>
      </c>
      <c r="F114" s="1747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6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1" t="str">
        <f>VLOOKUP(E15,SMETKA,2,FALSE)</f>
        <v>ОТЧЕТНИ ДАННИ ПО ЕБК ЗА СМЕТКИТЕ ЗА СРЕДСТВАТА ОТ ЕВРОПЕЙСКИЯ СЪЮЗ - РА</v>
      </c>
      <c r="C7" s="1792"/>
      <c r="D7" s="179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3" t="s">
        <v>1907</v>
      </c>
      <c r="C9" s="1794"/>
      <c r="D9" s="1795"/>
      <c r="E9" s="115">
        <v>43466</v>
      </c>
      <c r="F9" s="116">
        <v>43799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ноември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96" t="str">
        <f>VLOOKUP(F12,PRBK,2,FALSE)</f>
        <v>Твърдица</v>
      </c>
      <c r="C12" s="1797"/>
      <c r="D12" s="1798"/>
      <c r="E12" s="118" t="s">
        <v>965</v>
      </c>
      <c r="F12" s="1586" t="s">
        <v>1548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68" t="s">
        <v>2054</v>
      </c>
      <c r="F19" s="1769"/>
      <c r="G19" s="1769"/>
      <c r="H19" s="1770"/>
      <c r="I19" s="1783" t="s">
        <v>2055</v>
      </c>
      <c r="J19" s="1784"/>
      <c r="K19" s="1784"/>
      <c r="L19" s="178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9" t="s">
        <v>468</v>
      </c>
      <c r="D22" s="179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9" t="s">
        <v>470</v>
      </c>
      <c r="D28" s="179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9" t="s">
        <v>126</v>
      </c>
      <c r="D33" s="179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9" t="s">
        <v>121</v>
      </c>
      <c r="D39" s="179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8</v>
      </c>
      <c r="K74" s="170">
        <f>SUM(K75:K89)</f>
        <v>0</v>
      </c>
      <c r="L74" s="1376">
        <f t="shared" si="13"/>
        <v>8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>
        <v>0</v>
      </c>
      <c r="H81" s="160">
        <v>0</v>
      </c>
      <c r="I81" s="158"/>
      <c r="J81" s="159">
        <v>8</v>
      </c>
      <c r="K81" s="160">
        <v>0</v>
      </c>
      <c r="L81" s="295">
        <f t="shared" si="14"/>
        <v>8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8</v>
      </c>
      <c r="K169" s="213">
        <f t="shared" si="39"/>
        <v>0</v>
      </c>
      <c r="L169" s="210">
        <f t="shared" si="39"/>
        <v>8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9" t="str">
        <f>$B$7</f>
        <v>ОТЧЕТНИ ДАННИ ПО ЕБК ЗА СМЕТКИТЕ ЗА СРЕДСТВАТА ОТ ЕВРОПЕЙСКИЯ СЪЮЗ - РА</v>
      </c>
      <c r="C174" s="1800"/>
      <c r="D174" s="180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2" t="str">
        <f>$B$9</f>
        <v>Твърдица</v>
      </c>
      <c r="C176" s="1763"/>
      <c r="D176" s="1764"/>
      <c r="E176" s="115">
        <f>$E$9</f>
        <v>43466</v>
      </c>
      <c r="F176" s="226">
        <f>$F$9</f>
        <v>43799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6" t="str">
        <f>$B$12</f>
        <v>Твърдица</v>
      </c>
      <c r="C179" s="1797"/>
      <c r="D179" s="1798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68" t="s">
        <v>2056</v>
      </c>
      <c r="F183" s="1769"/>
      <c r="G183" s="1769"/>
      <c r="H183" s="1770"/>
      <c r="I183" s="1771" t="s">
        <v>2057</v>
      </c>
      <c r="J183" s="1772"/>
      <c r="K183" s="1772"/>
      <c r="L183" s="177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4" t="s">
        <v>746</v>
      </c>
      <c r="D187" s="177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8" t="s">
        <v>749</v>
      </c>
      <c r="D190" s="175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8" t="s">
        <v>199</v>
      </c>
      <c r="D204" s="177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8" t="s">
        <v>200</v>
      </c>
      <c r="D205" s="175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44313</v>
      </c>
      <c r="K205" s="276">
        <f t="shared" si="48"/>
        <v>0</v>
      </c>
      <c r="L205" s="310">
        <f t="shared" si="48"/>
        <v>44313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44313</v>
      </c>
      <c r="K212" s="323">
        <f t="shared" si="49"/>
        <v>0</v>
      </c>
      <c r="L212" s="320">
        <f t="shared" si="49"/>
        <v>44313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8" t="s">
        <v>272</v>
      </c>
      <c r="D223" s="174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8" t="s">
        <v>724</v>
      </c>
      <c r="D227" s="174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8" t="s">
        <v>219</v>
      </c>
      <c r="D233" s="174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8" t="s">
        <v>221</v>
      </c>
      <c r="D236" s="174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6" t="s">
        <v>222</v>
      </c>
      <c r="D237" s="175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6" t="s">
        <v>223</v>
      </c>
      <c r="D238" s="175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6" t="s">
        <v>1660</v>
      </c>
      <c r="D239" s="175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8" t="s">
        <v>224</v>
      </c>
      <c r="D240" s="174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8" t="s">
        <v>234</v>
      </c>
      <c r="D255" s="174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8" t="s">
        <v>235</v>
      </c>
      <c r="D256" s="174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8" t="s">
        <v>236</v>
      </c>
      <c r="D257" s="174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8" t="s">
        <v>237</v>
      </c>
      <c r="D258" s="174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8" t="s">
        <v>1665</v>
      </c>
      <c r="D265" s="174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8" t="s">
        <v>1662</v>
      </c>
      <c r="D269" s="174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8" t="s">
        <v>1663</v>
      </c>
      <c r="D270" s="174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6" t="s">
        <v>247</v>
      </c>
      <c r="D271" s="175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8" t="s">
        <v>273</v>
      </c>
      <c r="D272" s="174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2" t="s">
        <v>248</v>
      </c>
      <c r="D275" s="175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785480</v>
      </c>
      <c r="K275" s="276">
        <f t="shared" si="68"/>
        <v>0</v>
      </c>
      <c r="L275" s="310">
        <f t="shared" si="68"/>
        <v>785480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52" t="s">
        <v>249</v>
      </c>
      <c r="D276" s="175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2" t="s">
        <v>625</v>
      </c>
      <c r="D284" s="175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2" t="s">
        <v>687</v>
      </c>
      <c r="D287" s="175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8" t="s">
        <v>688</v>
      </c>
      <c r="D288" s="174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4" t="s">
        <v>917</v>
      </c>
      <c r="D293" s="175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0" t="s">
        <v>696</v>
      </c>
      <c r="D297" s="175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829793</v>
      </c>
      <c r="K301" s="398">
        <f t="shared" si="77"/>
        <v>0</v>
      </c>
      <c r="L301" s="395">
        <f t="shared" si="77"/>
        <v>829793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4"/>
      <c r="C344" s="1804"/>
      <c r="D344" s="180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9" t="str">
        <f>$B$7</f>
        <v>ОТЧЕТНИ ДАННИ ПО ЕБК ЗА СМЕТКИТЕ ЗА СРЕДСТВАТА ОТ ЕВРОПЕЙСКИЯ СЪЮЗ - РА</v>
      </c>
      <c r="C348" s="1809"/>
      <c r="D348" s="180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2" t="str">
        <f>$B$9</f>
        <v>Твърдица</v>
      </c>
      <c r="C350" s="1763"/>
      <c r="D350" s="1764"/>
      <c r="E350" s="115">
        <f>$E$9</f>
        <v>43466</v>
      </c>
      <c r="F350" s="407">
        <f>$F$9</f>
        <v>43799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6" t="str">
        <f>$B$12</f>
        <v>Твърдица</v>
      </c>
      <c r="C353" s="1797"/>
      <c r="D353" s="1798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86" t="s">
        <v>2058</v>
      </c>
      <c r="F357" s="1787"/>
      <c r="G357" s="1787"/>
      <c r="H357" s="1788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7" t="s">
        <v>276</v>
      </c>
      <c r="D361" s="180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5" t="s">
        <v>287</v>
      </c>
      <c r="D375" s="1806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5" t="s">
        <v>309</v>
      </c>
      <c r="D383" s="1806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5" t="s">
        <v>253</v>
      </c>
      <c r="D388" s="1806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5" t="s">
        <v>254</v>
      </c>
      <c r="D391" s="1806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5" t="s">
        <v>256</v>
      </c>
      <c r="D396" s="1806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5" t="s">
        <v>257</v>
      </c>
      <c r="D399" s="1806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829793</v>
      </c>
      <c r="K399" s="445">
        <f>SUM(K400:K401)</f>
        <v>0</v>
      </c>
      <c r="L399" s="1378">
        <f t="shared" si="89"/>
        <v>829793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>
        <v>0</v>
      </c>
      <c r="H400" s="154">
        <v>0</v>
      </c>
      <c r="I400" s="158"/>
      <c r="J400" s="159">
        <v>829793</v>
      </c>
      <c r="K400" s="154">
        <v>0</v>
      </c>
      <c r="L400" s="1379">
        <f>I400+J400+K400</f>
        <v>829793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5" t="s">
        <v>924</v>
      </c>
      <c r="D402" s="1806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5" t="s">
        <v>682</v>
      </c>
      <c r="D405" s="1806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5" t="s">
        <v>683</v>
      </c>
      <c r="D406" s="1806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5" t="s">
        <v>701</v>
      </c>
      <c r="D409" s="1806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5" t="s">
        <v>260</v>
      </c>
      <c r="D412" s="1806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829793</v>
      </c>
      <c r="K419" s="515">
        <f>SUM(K361,K375,K383,K388,K391,K396,K399,K402,K405,K406,K409,K412)</f>
        <v>0</v>
      </c>
      <c r="L419" s="512">
        <f t="shared" si="95"/>
        <v>829793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5" t="s">
        <v>769</v>
      </c>
      <c r="D422" s="1806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5" t="s">
        <v>706</v>
      </c>
      <c r="D423" s="1806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5" t="s">
        <v>261</v>
      </c>
      <c r="D424" s="1806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5" t="s">
        <v>685</v>
      </c>
      <c r="D425" s="1806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5" t="s">
        <v>928</v>
      </c>
      <c r="D426" s="1806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2" t="str">
        <f>$B$7</f>
        <v>ОТЧЕТНИ ДАННИ ПО ЕБК ЗА СМЕТКИТЕ ЗА СРЕДСТВАТА ОТ ЕВРОПЕЙСКИЯ СЪЮЗ - РА</v>
      </c>
      <c r="C433" s="1813"/>
      <c r="D433" s="181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2" t="str">
        <f>$B$9</f>
        <v>Твърдица</v>
      </c>
      <c r="C435" s="1763"/>
      <c r="D435" s="1764"/>
      <c r="E435" s="115">
        <f>$E$9</f>
        <v>43466</v>
      </c>
      <c r="F435" s="407">
        <f>$F$9</f>
        <v>43799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6" t="str">
        <f>$B$12</f>
        <v>Твърдица</v>
      </c>
      <c r="C438" s="1797"/>
      <c r="D438" s="1798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8" t="s">
        <v>2060</v>
      </c>
      <c r="F442" s="1769"/>
      <c r="G442" s="1769"/>
      <c r="H442" s="177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8</v>
      </c>
      <c r="K445" s="548">
        <f t="shared" si="99"/>
        <v>0</v>
      </c>
      <c r="L445" s="549">
        <f t="shared" si="99"/>
        <v>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-8</v>
      </c>
      <c r="K446" s="555">
        <f t="shared" si="100"/>
        <v>0</v>
      </c>
      <c r="L446" s="556">
        <f>+L597</f>
        <v>-8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0" t="str">
        <f>$B$7</f>
        <v>ОТЧЕТНИ ДАННИ ПО ЕБК ЗА СМЕТКИТЕ ЗА СРЕДСТВАТА ОТ ЕВРОПЕЙСКИЯ СЪЮЗ - РА</v>
      </c>
      <c r="C449" s="1761"/>
      <c r="D449" s="176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2" t="str">
        <f>$B$9</f>
        <v>Твърдица</v>
      </c>
      <c r="C451" s="1763"/>
      <c r="D451" s="1764"/>
      <c r="E451" s="115">
        <f>$E$9</f>
        <v>43466</v>
      </c>
      <c r="F451" s="407">
        <f>$F$9</f>
        <v>43799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6" t="str">
        <f>$B$12</f>
        <v>Твърдица</v>
      </c>
      <c r="C454" s="1797"/>
      <c r="D454" s="1798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0" t="s">
        <v>2062</v>
      </c>
      <c r="F458" s="1781"/>
      <c r="G458" s="1781"/>
      <c r="H458" s="178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0" t="s">
        <v>770</v>
      </c>
      <c r="D461" s="1811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0" t="s">
        <v>776</v>
      </c>
      <c r="D471" s="1811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-8</v>
      </c>
      <c r="K566" s="581">
        <f t="shared" si="128"/>
        <v>0</v>
      </c>
      <c r="L566" s="578">
        <f t="shared" si="128"/>
        <v>-8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-8</v>
      </c>
      <c r="K573" s="1627">
        <v>0</v>
      </c>
      <c r="L573" s="1393">
        <f t="shared" si="129"/>
        <v>-8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-8</v>
      </c>
      <c r="K597" s="666">
        <f t="shared" si="133"/>
        <v>0</v>
      </c>
      <c r="L597" s="662">
        <f t="shared" si="133"/>
        <v>-8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 t="s">
        <v>2074</v>
      </c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24" t="s">
        <v>2075</v>
      </c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>
        <v>43809</v>
      </c>
      <c r="C605" s="1834"/>
      <c r="D605" s="675" t="s">
        <v>884</v>
      </c>
      <c r="E605" s="676" t="s">
        <v>2076</v>
      </c>
      <c r="F605" s="677"/>
      <c r="G605" s="678" t="s">
        <v>885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60" t="str">
        <f>$B$7</f>
        <v>ОТЧЕТНИ ДАННИ ПО ЕБК ЗА СМЕТКИТЕ ЗА СРЕДСТВАТА ОТ ЕВРОПЕЙСКИЯ СЪЮЗ - РА</v>
      </c>
      <c r="C621" s="1761"/>
      <c r="D621" s="176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62" t="str">
        <f>$B$9</f>
        <v>Твърдица</v>
      </c>
      <c r="C623" s="1763"/>
      <c r="D623" s="1764"/>
      <c r="E623" s="115">
        <f>$E$9</f>
        <v>43466</v>
      </c>
      <c r="F623" s="226">
        <f>$F$9</f>
        <v>43799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5" t="str">
        <f>$B$12</f>
        <v>Твърдица</v>
      </c>
      <c r="C626" s="1766"/>
      <c r="D626" s="1767"/>
      <c r="E626" s="410" t="s">
        <v>892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768" t="s">
        <v>2051</v>
      </c>
      <c r="F630" s="1769"/>
      <c r="G630" s="1769"/>
      <c r="H630" s="1770"/>
      <c r="I630" s="1771" t="s">
        <v>2052</v>
      </c>
      <c r="J630" s="1772"/>
      <c r="K630" s="1772"/>
      <c r="L630" s="1773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6606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6606</v>
      </c>
      <c r="D635" s="1452" t="s">
        <v>589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4" t="s">
        <v>746</v>
      </c>
      <c r="D637" s="1775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8" t="s">
        <v>749</v>
      </c>
      <c r="D640" s="1759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6" t="s">
        <v>194</v>
      </c>
      <c r="D646" s="1777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8" t="s">
        <v>199</v>
      </c>
      <c r="D654" s="1779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8" t="s">
        <v>200</v>
      </c>
      <c r="D655" s="1759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44313</v>
      </c>
      <c r="K655" s="276">
        <f t="shared" si="140"/>
        <v>0</v>
      </c>
      <c r="L655" s="310">
        <f t="shared" si="140"/>
        <v>44313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>
        <v>44313</v>
      </c>
      <c r="K662" s="1428"/>
      <c r="L662" s="320">
        <f t="shared" si="142"/>
        <v>44313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8" t="s">
        <v>272</v>
      </c>
      <c r="D673" s="1749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8" t="s">
        <v>724</v>
      </c>
      <c r="D677" s="1749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8" t="s">
        <v>219</v>
      </c>
      <c r="D683" s="1749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8" t="s">
        <v>221</v>
      </c>
      <c r="D686" s="1749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6" t="s">
        <v>222</v>
      </c>
      <c r="D687" s="1757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6" t="s">
        <v>223</v>
      </c>
      <c r="D688" s="1757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6" t="s">
        <v>1664</v>
      </c>
      <c r="D689" s="1757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8" t="s">
        <v>224</v>
      </c>
      <c r="D690" s="1749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8" t="s">
        <v>234</v>
      </c>
      <c r="D705" s="1749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8" t="s">
        <v>235</v>
      </c>
      <c r="D706" s="1749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8" t="s">
        <v>236</v>
      </c>
      <c r="D707" s="1749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8" t="s">
        <v>237</v>
      </c>
      <c r="D708" s="1749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8" t="s">
        <v>1665</v>
      </c>
      <c r="D715" s="1749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8" t="s">
        <v>1662</v>
      </c>
      <c r="D719" s="1749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8" t="s">
        <v>1663</v>
      </c>
      <c r="D720" s="1749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6" t="s">
        <v>247</v>
      </c>
      <c r="D721" s="1757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8" t="s">
        <v>273</v>
      </c>
      <c r="D722" s="1749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2" t="s">
        <v>248</v>
      </c>
      <c r="D725" s="1753"/>
      <c r="E725" s="310">
        <f>F725+G725+H725</f>
        <v>0</v>
      </c>
      <c r="F725" s="1422"/>
      <c r="G725" s="1423"/>
      <c r="H725" s="1424"/>
      <c r="I725" s="1422"/>
      <c r="J725" s="1423">
        <v>785480</v>
      </c>
      <c r="K725" s="1424"/>
      <c r="L725" s="310">
        <f>I725+J725+K725</f>
        <v>785480</v>
      </c>
      <c r="M725" s="12">
        <f t="shared" si="155"/>
        <v>1</v>
      </c>
      <c r="N725" s="13"/>
    </row>
    <row r="726" spans="2:14" ht="15.75">
      <c r="B726" s="365">
        <v>5200</v>
      </c>
      <c r="C726" s="1752" t="s">
        <v>249</v>
      </c>
      <c r="D726" s="1753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2" t="s">
        <v>625</v>
      </c>
      <c r="D734" s="1753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2" t="s">
        <v>687</v>
      </c>
      <c r="D737" s="1753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8" t="s">
        <v>688</v>
      </c>
      <c r="D738" s="1749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4" t="s">
        <v>917</v>
      </c>
      <c r="D743" s="1755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50" t="s">
        <v>696</v>
      </c>
      <c r="D747" s="1751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50" t="s">
        <v>696</v>
      </c>
      <c r="D748" s="1751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829793</v>
      </c>
      <c r="K752" s="398">
        <f t="shared" si="169"/>
        <v>0</v>
      </c>
      <c r="L752" s="395">
        <f t="shared" si="169"/>
        <v>829793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0">
        <f>$B$7</f>
        <v>0</v>
      </c>
      <c r="J14" s="1761"/>
      <c r="K14" s="176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2">
        <f>$B$9</f>
        <v>0</v>
      </c>
      <c r="J16" s="1763"/>
      <c r="K16" s="176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5">
        <f>$B$12</f>
        <v>0</v>
      </c>
      <c r="J19" s="1766"/>
      <c r="K19" s="176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68" t="s">
        <v>2051</v>
      </c>
      <c r="M23" s="1769"/>
      <c r="N23" s="1769"/>
      <c r="O23" s="1770"/>
      <c r="P23" s="1771" t="s">
        <v>2052</v>
      </c>
      <c r="Q23" s="1772"/>
      <c r="R23" s="1772"/>
      <c r="S23" s="177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4" t="s">
        <v>746</v>
      </c>
      <c r="K30" s="177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8" t="s">
        <v>749</v>
      </c>
      <c r="K33" s="175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8" t="s">
        <v>199</v>
      </c>
      <c r="K47" s="177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8" t="s">
        <v>200</v>
      </c>
      <c r="K48" s="175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8" t="s">
        <v>272</v>
      </c>
      <c r="K66" s="174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8" t="s">
        <v>724</v>
      </c>
      <c r="K70" s="174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8" t="s">
        <v>219</v>
      </c>
      <c r="K76" s="174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8" t="s">
        <v>221</v>
      </c>
      <c r="K79" s="174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6" t="s">
        <v>222</v>
      </c>
      <c r="K80" s="175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6" t="s">
        <v>223</v>
      </c>
      <c r="K81" s="175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6" t="s">
        <v>1664</v>
      </c>
      <c r="K82" s="175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8" t="s">
        <v>224</v>
      </c>
      <c r="K83" s="174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8" t="s">
        <v>234</v>
      </c>
      <c r="K98" s="1749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8" t="s">
        <v>235</v>
      </c>
      <c r="K99" s="174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8" t="s">
        <v>236</v>
      </c>
      <c r="K100" s="1749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8" t="s">
        <v>237</v>
      </c>
      <c r="K101" s="174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8" t="s">
        <v>1665</v>
      </c>
      <c r="K108" s="174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8" t="s">
        <v>1662</v>
      </c>
      <c r="K112" s="174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8" t="s">
        <v>1663</v>
      </c>
      <c r="K113" s="174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6" t="s">
        <v>247</v>
      </c>
      <c r="K114" s="175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8" t="s">
        <v>273</v>
      </c>
      <c r="K115" s="174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2" t="s">
        <v>248</v>
      </c>
      <c r="K118" s="175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2" t="s">
        <v>249</v>
      </c>
      <c r="K119" s="175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2" t="s">
        <v>625</v>
      </c>
      <c r="K127" s="175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2" t="s">
        <v>687</v>
      </c>
      <c r="K130" s="175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8" t="s">
        <v>688</v>
      </c>
      <c r="K131" s="174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4" t="s">
        <v>917</v>
      </c>
      <c r="K136" s="1755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0" t="s">
        <v>696</v>
      </c>
      <c r="K140" s="175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0" t="s">
        <v>696</v>
      </c>
      <c r="K141" s="175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2019-12-10T11:31:46Z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